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0" windowWidth="15480" windowHeight="3870" activeTab="1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EPS">'ConsolIncStatement'!$H$46</definedName>
    <definedName name="NACY">'ConsolBalanceSheet'!#REF!</definedName>
    <definedName name="NAPY">'ConsolBalanceSheet'!#REF!</definedName>
    <definedName name="_xlnm.Print_Area" localSheetId="0">'ConsolBalanceSheet'!$A$1:$H$61</definedName>
    <definedName name="_xlnm.Print_Area" localSheetId="3">'ConsolCashFlow'!$A$1:$J$61</definedName>
    <definedName name="_xlnm.Print_Area" localSheetId="2">'ConsolEquity'!$A$1:$N$95</definedName>
    <definedName name="_xlnm.Print_Area" localSheetId="1">'ConsolIncStatement'!$A$1:$I$63</definedName>
  </definedNames>
  <calcPr fullCalcOnLoad="1"/>
</workbook>
</file>

<file path=xl/sharedStrings.xml><?xml version="1.0" encoding="utf-8"?>
<sst xmlns="http://schemas.openxmlformats.org/spreadsheetml/2006/main" count="258" uniqueCount="175">
  <si>
    <t>RM'000</t>
  </si>
  <si>
    <t>Property, plant and equipment</t>
  </si>
  <si>
    <t>Inventories</t>
  </si>
  <si>
    <t>Cash and short term investments</t>
  </si>
  <si>
    <t>Short term borrowings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</si>
  <si>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</si>
  <si>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</si>
  <si>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</si>
  <si>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</si>
  <si>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</si>
  <si>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</si>
  <si>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</si>
  <si>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</si>
  <si>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</si>
  <si>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</si>
  <si>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</si>
  <si>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</si>
  <si>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</si>
  <si>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</si>
  <si>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</si>
  <si>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</si>
  <si>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</si>
  <si>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</si>
  <si>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</si>
  <si>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</si>
  <si>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</si>
  <si>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</si>
  <si>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</si>
  <si>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</si>
  <si>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</si>
  <si>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</si>
  <si>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</si>
  <si>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</si>
  <si>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</si>
  <si>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</si>
  <si>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</si>
  <si>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</si>
  <si>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</si>
  <si>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</si>
  <si>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</si>
  <si>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</si>
  <si>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</si>
  <si>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</si>
  <si>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</si>
  <si>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</si>
  <si>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</si>
  <si>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</si>
  <si>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</si>
  <si>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</si>
  <si>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</si>
  <si>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</si>
  <si>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</si>
  <si>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</si>
  <si>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</si>
  <si>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</si>
  <si>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</si>
  <si>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</si>
  <si>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</si>
  <si>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</si>
  <si>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</si>
  <si>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</si>
  <si>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</si>
  <si>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</si>
  <si>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</si>
  <si>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</si>
  <si>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</si>
  <si>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</si>
  <si>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Other investments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</si>
  <si>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</si>
  <si>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</si>
  <si>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</si>
  <si>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</si>
  <si>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</si>
  <si>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</si>
  <si>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</si>
  <si>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</si>
  <si>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</si>
  <si>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</si>
  <si>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</si>
  <si>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</si>
  <si>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</si>
  <si>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</si>
  <si>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</si>
  <si>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</si>
  <si>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</si>
  <si>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</si>
  <si>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</si>
  <si>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>&lt; ----Distributable------ &gt;</t>
  </si>
  <si>
    <t>(AUDITED)</t>
  </si>
  <si>
    <t xml:space="preserve"> &lt; --------------------- Non-Distributable -------------------------- &gt;</t>
  </si>
  <si>
    <t>Fair Value</t>
  </si>
  <si>
    <t>Reserve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</si>
  <si>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</si>
  <si>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</si>
  <si>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</si>
  <si>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>Other Comprehensive Income: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</si>
  <si>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</si>
  <si>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</si>
  <si>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</si>
  <si>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</si>
  <si>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 xml:space="preserve">The Condensed Consolidated Statement of Comprehensive Income should be read in conjunction with the </t>
  </si>
  <si>
    <t xml:space="preserve">Condensed Consolidated Statement of Cash Flows </t>
  </si>
  <si>
    <t xml:space="preserve">  Owners of the parent</t>
  </si>
  <si>
    <t xml:space="preserve">  Basic</t>
  </si>
  <si>
    <t xml:space="preserve">  Fully diluted</t>
  </si>
  <si>
    <t>Derivative financial assets</t>
  </si>
  <si>
    <t xml:space="preserve">The Condensed Consolidated Statement of Cash Flows should be read in conjunction </t>
  </si>
  <si>
    <t xml:space="preserve"> &lt; -------------- Non-Distributable -------------------- &gt;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</si>
  <si>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</si>
  <si>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</si>
  <si>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</si>
  <si>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</si>
  <si>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</si>
  <si>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</si>
  <si>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Land use rights</t>
  </si>
  <si>
    <t>Intangible assets</t>
  </si>
  <si>
    <t>Income tax refundable</t>
  </si>
  <si>
    <t>Other current liabilities</t>
  </si>
  <si>
    <t>Income tax payable</t>
  </si>
  <si>
    <t>Trade and other payables</t>
  </si>
  <si>
    <t>Non-refundable deposits</t>
  </si>
  <si>
    <t>Other current assets</t>
  </si>
  <si>
    <t>Investment securities</t>
  </si>
  <si>
    <t>Trade and other receivables</t>
  </si>
  <si>
    <t>Retained earnings</t>
  </si>
  <si>
    <t>interests</t>
  </si>
  <si>
    <t>-</t>
  </si>
  <si>
    <t>Bonus issue</t>
  </si>
  <si>
    <t>Share issuance expense</t>
  </si>
  <si>
    <t>Surplus on disposal of treasury shares</t>
  </si>
  <si>
    <t xml:space="preserve"> Net gain/(loss) on available-for-sale financial assets</t>
  </si>
  <si>
    <t>Condensed Consolidated Statement of Comprehensive Income</t>
  </si>
  <si>
    <t xml:space="preserve"> Foreign currency translation</t>
  </si>
  <si>
    <t xml:space="preserve">  Receivables</t>
  </si>
  <si>
    <t xml:space="preserve">  Payables</t>
  </si>
  <si>
    <t xml:space="preserve">  Inventories</t>
  </si>
  <si>
    <t xml:space="preserve">  Development Expenditure</t>
  </si>
  <si>
    <t xml:space="preserve">  Purchase of property, plant &amp; equipment</t>
  </si>
  <si>
    <t xml:space="preserve">  Purchase of investment properties</t>
  </si>
  <si>
    <t xml:space="preserve">  Purchase of investment securities</t>
  </si>
  <si>
    <t xml:space="preserve">  Dividend received</t>
  </si>
  <si>
    <t xml:space="preserve">  Interest received</t>
  </si>
  <si>
    <t xml:space="preserve">CASH AND CASH EQUIVALENTS   (Note A) </t>
  </si>
  <si>
    <t>Cash &amp; cash equivalents comprise of:</t>
  </si>
  <si>
    <t>Cash &amp; short term investments</t>
  </si>
  <si>
    <t>Bank overdrafts</t>
  </si>
  <si>
    <t>Investment in associates</t>
  </si>
  <si>
    <t>At 01/01/2012</t>
  </si>
  <si>
    <t xml:space="preserve">  - Fair value changes</t>
  </si>
  <si>
    <t>Non-controlling interests</t>
  </si>
  <si>
    <t xml:space="preserve">  Non-controlling interests</t>
  </si>
  <si>
    <t>Non-</t>
  </si>
  <si>
    <t>controlling</t>
  </si>
  <si>
    <t>Derivative financial liabilities</t>
  </si>
  <si>
    <t xml:space="preserve">  Purchase of own shares</t>
  </si>
  <si>
    <t xml:space="preserve">  Dividends paid</t>
  </si>
  <si>
    <t>31/12/12</t>
  </si>
  <si>
    <t>At 01/01/2013</t>
  </si>
  <si>
    <t xml:space="preserve"> with the Audited Financial Statements for the year ended 31 December 2012 </t>
  </si>
  <si>
    <t>with the Audited Financial Statements for the year ended 31 December 2012</t>
  </si>
  <si>
    <t>with the Audited Financial Statements for the year ended 31 December 2011</t>
  </si>
  <si>
    <t>Audited Financial Statements for the year ended 31 December 2012</t>
  </si>
  <si>
    <t>Interim Financial Report For The Second Quarter</t>
  </si>
  <si>
    <t>As at 30 June 2013</t>
  </si>
  <si>
    <t>30/06/13</t>
  </si>
  <si>
    <t>30/06/12</t>
  </si>
  <si>
    <t>Balance at 30/06/2013</t>
  </si>
  <si>
    <t>As at 30 June 2012</t>
  </si>
  <si>
    <t xml:space="preserve">Balance at 30/06/2012 </t>
  </si>
  <si>
    <t>Shares buyback</t>
  </si>
  <si>
    <t>Dividends</t>
  </si>
  <si>
    <t>30/06/2013</t>
  </si>
  <si>
    <t>30/06/2012</t>
  </si>
  <si>
    <t xml:space="preserve">  Proceeds from disposal of investment securities</t>
  </si>
  <si>
    <t xml:space="preserve"> - Transfer to profit &amp; loss upon disposal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</si>
</sst>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37" fontId="9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 horizontal="right"/>
    </xf>
    <xf numFmtId="0" fontId="2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6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6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7" fontId="3" fillId="0" borderId="0" xfId="55" applyFont="1" applyFill="1" applyAlignment="1">
      <alignment horizontal="centerContinuous"/>
      <protection/>
    </xf>
    <xf numFmtId="37" fontId="2" fillId="0" borderId="0" xfId="55" applyFont="1" applyFill="1" applyAlignment="1">
      <alignment/>
      <protection/>
    </xf>
    <xf numFmtId="37" fontId="2" fillId="0" borderId="0" xfId="55" applyFont="1" applyFill="1" applyAlignment="1">
      <alignment horizontal="center"/>
      <protection/>
    </xf>
    <xf numFmtId="164" fontId="2" fillId="0" borderId="0" xfId="55" applyNumberFormat="1" applyFont="1" applyFill="1" applyAlignment="1">
      <alignment horizontal="center"/>
      <protection/>
    </xf>
    <xf numFmtId="37" fontId="10" fillId="0" borderId="0" xfId="55" applyFont="1" applyFill="1" applyAlignment="1">
      <alignment/>
      <protection/>
    </xf>
    <xf numFmtId="37" fontId="2" fillId="0" borderId="10" xfId="55" applyFont="1" applyFill="1" applyBorder="1" applyAlignment="1">
      <alignment horizontal="center"/>
      <protection/>
    </xf>
    <xf numFmtId="37" fontId="10" fillId="0" borderId="0" xfId="55" applyFont="1" applyFill="1" applyAlignment="1" quotePrefix="1">
      <alignment/>
      <protection/>
    </xf>
    <xf numFmtId="37" fontId="2" fillId="0" borderId="0" xfId="55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37" fontId="2" fillId="0" borderId="11" xfId="55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2" fillId="0" borderId="0" xfId="55" applyFont="1" applyFill="1" applyBorder="1" applyAlignment="1">
      <alignment/>
      <protection/>
    </xf>
    <xf numFmtId="41" fontId="2" fillId="0" borderId="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37" fontId="2" fillId="0" borderId="0" xfId="55" applyFont="1" applyFill="1" applyAlignment="1">
      <alignment horizontal="right"/>
      <protection/>
    </xf>
    <xf numFmtId="41" fontId="2" fillId="0" borderId="0" xfId="42" applyNumberFormat="1" applyFont="1" applyFill="1" applyAlignment="1">
      <alignment horizontal="right"/>
    </xf>
    <xf numFmtId="37" fontId="13" fillId="0" borderId="0" xfId="55" applyFont="1" applyFill="1" applyAlignment="1">
      <alignment/>
      <protection/>
    </xf>
    <xf numFmtId="0" fontId="0" fillId="7" borderId="0" xfId="0" applyFont="1" applyFill="1" applyAlignment="1">
      <alignment/>
    </xf>
    <xf numFmtId="37" fontId="13" fillId="7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7" fontId="3" fillId="0" borderId="10" xfId="55" applyFont="1" applyFill="1" applyBorder="1" applyAlignment="1">
      <alignment horizontal="center"/>
      <protection/>
    </xf>
    <xf numFmtId="1" fontId="3" fillId="6" borderId="0" xfId="0" applyNumberFormat="1" applyFont="1" applyFill="1" applyAlignment="1" quotePrefix="1">
      <alignment horizontal="center"/>
    </xf>
    <xf numFmtId="43" fontId="2" fillId="0" borderId="0" xfId="42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2" fontId="18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4" fontId="18" fillId="0" borderId="0" xfId="0" applyNumberFormat="1" applyFont="1" applyFill="1" applyAlignment="1">
      <alignment/>
    </xf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7" fontId="3" fillId="0" borderId="0" xfId="55" applyFont="1" applyFill="1" applyAlignment="1">
      <alignment horizontal="left"/>
      <protection/>
    </xf>
    <xf numFmtId="37" fontId="0" fillId="0" borderId="0" xfId="55" applyFont="1" applyFill="1" applyAlignment="1">
      <alignment/>
      <protection/>
    </xf>
    <xf numFmtId="0" fontId="20" fillId="0" borderId="0" xfId="0" applyFont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horizontal="center"/>
    </xf>
    <xf numFmtId="14" fontId="20" fillId="0" borderId="0" xfId="0" applyNumberFormat="1" applyFont="1" applyAlignment="1">
      <alignment horizontal="left"/>
    </xf>
    <xf numFmtId="37" fontId="3" fillId="0" borderId="0" xfId="55" applyFont="1" applyFill="1" applyAlignment="1">
      <alignment/>
      <protection/>
    </xf>
    <xf numFmtId="165" fontId="0" fillId="0" borderId="0" xfId="42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42" applyNumberFormat="1" applyFont="1" applyAlignment="1" applyProtection="1">
      <alignment/>
      <protection locked="0"/>
    </xf>
    <xf numFmtId="2" fontId="0" fillId="0" borderId="0" xfId="42" applyNumberFormat="1" applyFont="1" applyAlignment="1" applyProtection="1">
      <alignment/>
      <protection locked="0"/>
    </xf>
    <xf numFmtId="41" fontId="2" fillId="0" borderId="0" xfId="55" applyNumberFormat="1" applyFont="1" applyFill="1" applyBorder="1" applyAlignment="1">
      <alignment horizontal="center"/>
      <protection/>
    </xf>
    <xf numFmtId="37" fontId="2" fillId="0" borderId="0" xfId="55" applyFont="1" applyFill="1" applyBorder="1" applyAlignment="1">
      <alignment horizontal="right"/>
      <protection/>
    </xf>
    <xf numFmtId="41" fontId="2" fillId="0" borderId="0" xfId="42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43" fontId="2" fillId="19" borderId="0" xfId="42" applyFont="1" applyFill="1" applyAlignment="1">
      <alignment/>
    </xf>
    <xf numFmtId="37" fontId="2" fillId="19" borderId="0" xfId="55" applyFont="1" applyFill="1" applyAlignment="1">
      <alignment/>
      <protection/>
    </xf>
    <xf numFmtId="41" fontId="2" fillId="19" borderId="0" xfId="55" applyNumberFormat="1" applyFont="1" applyFill="1" applyAlignment="1">
      <alignment horizontal="center"/>
      <protection/>
    </xf>
    <xf numFmtId="41" fontId="2" fillId="19" borderId="0" xfId="42" applyNumberFormat="1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17" fillId="0" borderId="0" xfId="0" applyFont="1" applyAlignment="1">
      <alignment horizontal="center"/>
    </xf>
    <xf numFmtId="41" fontId="2" fillId="0" borderId="0" xfId="0" applyNumberFormat="1" applyFont="1" applyAlignment="1">
      <alignment horizontal="right"/>
    </xf>
    <xf numFmtId="43" fontId="2" fillId="0" borderId="0" xfId="42" applyFont="1" applyFill="1" applyAlignment="1">
      <alignment/>
    </xf>
    <xf numFmtId="41" fontId="2" fillId="0" borderId="0" xfId="42" applyNumberFormat="1" applyFont="1" applyFill="1" applyAlignment="1">
      <alignment/>
    </xf>
    <xf numFmtId="41" fontId="2" fillId="0" borderId="0" xfId="55" applyNumberFormat="1" applyFont="1" applyFill="1" applyAlignment="1">
      <alignment horizontal="center"/>
      <protection/>
    </xf>
    <xf numFmtId="43" fontId="2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4" xfId="0" applyNumberFormat="1" applyFont="1" applyFill="1" applyBorder="1" applyAlignment="1">
      <alignment/>
    </xf>
    <xf numFmtId="37" fontId="2" fillId="0" borderId="0" xfId="0" applyNumberFormat="1" applyFont="1" applyAlignment="1">
      <alignment horizontal="right"/>
    </xf>
    <xf numFmtId="37" fontId="0" fillId="0" borderId="0" xfId="42" applyNumberFormat="1" applyFont="1" applyAlignment="1" applyProtection="1">
      <alignment/>
      <protection locked="0"/>
    </xf>
    <xf numFmtId="37" fontId="0" fillId="0" borderId="12" xfId="42" applyNumberFormat="1" applyFont="1" applyBorder="1" applyAlignment="1" applyProtection="1">
      <alignment/>
      <protection locked="0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14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39" fontId="2" fillId="0" borderId="0" xfId="0" applyNumberFormat="1" applyFont="1" applyFill="1" applyAlignment="1">
      <alignment/>
    </xf>
    <xf numFmtId="39" fontId="2" fillId="0" borderId="15" xfId="0" applyNumberFormat="1" applyFont="1" applyFill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S, P&amp;L - Dec 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305300" y="933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724150" y="933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72275" y="923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991100" y="933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86050" y="1047750"/>
          <a:ext cx="20859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981575" y="1047750"/>
          <a:ext cx="21907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63"/>
  <sheetViews>
    <sheetView view="pageBreakPreview" zoomScaleSheetLayoutView="100" zoomScalePageLayoutView="0" workbookViewId="0" topLeftCell="A22">
      <selection activeCell="C71" sqref="C7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44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7" t="s">
        <v>61</v>
      </c>
      <c r="B1" s="7"/>
      <c r="C1" s="8"/>
      <c r="D1" s="9"/>
      <c r="E1" s="9"/>
      <c r="G1" s="86"/>
      <c r="H1" s="4"/>
    </row>
    <row r="2" spans="1:5" ht="15">
      <c r="A2" s="7" t="s">
        <v>162</v>
      </c>
      <c r="B2" s="7"/>
      <c r="C2" s="8"/>
      <c r="D2" s="9"/>
      <c r="E2" s="9"/>
    </row>
    <row r="3" spans="1:6" s="3" customFormat="1" ht="15">
      <c r="A3" s="36" t="s">
        <v>93</v>
      </c>
      <c r="B3" s="32"/>
      <c r="C3" s="32"/>
      <c r="F3" s="75"/>
    </row>
    <row r="4" spans="1:8" ht="15">
      <c r="A4" s="23" t="s">
        <v>163</v>
      </c>
      <c r="B4" s="24"/>
      <c r="C4" s="24"/>
      <c r="D4" s="24"/>
      <c r="E4" s="24"/>
      <c r="F4" s="87"/>
      <c r="H4" s="88"/>
    </row>
    <row r="5" spans="1:8" ht="15">
      <c r="A5" s="23"/>
      <c r="B5" s="24"/>
      <c r="C5" s="24"/>
      <c r="D5" s="24"/>
      <c r="E5" s="24"/>
      <c r="F5" s="35" t="s">
        <v>53</v>
      </c>
      <c r="G5" s="3"/>
      <c r="H5" s="35" t="s">
        <v>53</v>
      </c>
    </row>
    <row r="6" spans="1:8" ht="15">
      <c r="A6" s="23"/>
      <c r="B6" s="24"/>
      <c r="C6" s="24"/>
      <c r="D6" s="24"/>
      <c r="E6" s="24"/>
      <c r="F6" s="35" t="s">
        <v>54</v>
      </c>
      <c r="G6" s="3"/>
      <c r="H6" s="35" t="s">
        <v>18</v>
      </c>
    </row>
    <row r="7" spans="1:8" ht="15">
      <c r="A7" s="23"/>
      <c r="B7" s="24"/>
      <c r="C7" s="24"/>
      <c r="D7" s="24"/>
      <c r="E7" s="24"/>
      <c r="F7" s="35" t="s">
        <v>52</v>
      </c>
      <c r="G7" s="3"/>
      <c r="H7" s="35" t="s">
        <v>49</v>
      </c>
    </row>
    <row r="8" spans="1:8" ht="15">
      <c r="A8" s="23"/>
      <c r="B8" s="24"/>
      <c r="C8" s="24"/>
      <c r="D8" s="24"/>
      <c r="E8" s="24"/>
      <c r="F8" s="35" t="s">
        <v>19</v>
      </c>
      <c r="G8" s="3"/>
      <c r="H8" s="35" t="s">
        <v>50</v>
      </c>
    </row>
    <row r="9" spans="1:8" ht="15">
      <c r="A9" s="23"/>
      <c r="B9" s="24"/>
      <c r="C9" s="24"/>
      <c r="D9" s="24"/>
      <c r="E9" s="24"/>
      <c r="F9" s="80" t="s">
        <v>164</v>
      </c>
      <c r="G9" s="3"/>
      <c r="H9" s="80" t="s">
        <v>156</v>
      </c>
    </row>
    <row r="10" spans="1:11" ht="15">
      <c r="A10" s="21"/>
      <c r="B10" s="32"/>
      <c r="C10" s="32"/>
      <c r="F10" s="35" t="s">
        <v>51</v>
      </c>
      <c r="G10" s="3"/>
      <c r="H10" s="35" t="s">
        <v>88</v>
      </c>
      <c r="I10" s="43"/>
      <c r="J10" s="44"/>
      <c r="K10" s="43"/>
    </row>
    <row r="11" spans="3:11" ht="15">
      <c r="C11" s="1"/>
      <c r="F11" s="35" t="s">
        <v>0</v>
      </c>
      <c r="G11" s="34"/>
      <c r="H11" s="35" t="s">
        <v>0</v>
      </c>
      <c r="I11" s="43"/>
      <c r="J11" s="44"/>
      <c r="K11" s="43"/>
    </row>
    <row r="12" spans="1:11" ht="15.75">
      <c r="A12" s="74" t="s">
        <v>77</v>
      </c>
      <c r="C12" s="1"/>
      <c r="F12" s="76"/>
      <c r="G12" s="43"/>
      <c r="H12" s="76"/>
      <c r="I12" s="43"/>
      <c r="J12" s="44"/>
      <c r="K12" s="43"/>
    </row>
    <row r="13" spans="1:11" ht="15">
      <c r="A13" s="3" t="s">
        <v>81</v>
      </c>
      <c r="C13" s="1"/>
      <c r="F13" s="22"/>
      <c r="G13" s="44"/>
      <c r="H13" s="44"/>
      <c r="I13" s="43"/>
      <c r="J13" s="44"/>
      <c r="K13" s="43"/>
    </row>
    <row r="14" spans="1:11" ht="15">
      <c r="A14" s="1" t="s">
        <v>1</v>
      </c>
      <c r="C14" s="1"/>
      <c r="F14" s="45">
        <v>304215</v>
      </c>
      <c r="G14" s="44"/>
      <c r="H14" s="45">
        <v>307209</v>
      </c>
      <c r="I14" s="43"/>
      <c r="J14" s="44"/>
      <c r="K14" s="43"/>
    </row>
    <row r="15" spans="1:11" ht="15">
      <c r="A15" s="44" t="s">
        <v>86</v>
      </c>
      <c r="C15" s="1"/>
      <c r="F15" s="45">
        <v>103926</v>
      </c>
      <c r="G15" s="44"/>
      <c r="H15" s="45">
        <v>103964</v>
      </c>
      <c r="I15" s="91"/>
      <c r="J15" s="44"/>
      <c r="K15" s="43"/>
    </row>
    <row r="16" spans="1:11" ht="15">
      <c r="A16" s="44" t="s">
        <v>74</v>
      </c>
      <c r="C16" s="1"/>
      <c r="F16" s="45">
        <v>129457</v>
      </c>
      <c r="G16" s="44"/>
      <c r="H16" s="45">
        <v>131253</v>
      </c>
      <c r="I16" s="43"/>
      <c r="J16" s="44"/>
      <c r="K16" s="43"/>
    </row>
    <row r="17" spans="1:11" ht="15">
      <c r="A17" s="44" t="s">
        <v>114</v>
      </c>
      <c r="C17" s="1"/>
      <c r="F17" s="45">
        <v>13505</v>
      </c>
      <c r="G17" s="44"/>
      <c r="H17" s="45">
        <v>13626</v>
      </c>
      <c r="I17" s="43"/>
      <c r="J17" s="44"/>
      <c r="K17" s="43"/>
    </row>
    <row r="18" spans="1:11" ht="15">
      <c r="A18" s="1" t="s">
        <v>146</v>
      </c>
      <c r="C18" s="1"/>
      <c r="F18" s="45">
        <v>1136</v>
      </c>
      <c r="G18" s="44"/>
      <c r="H18" s="45">
        <v>954</v>
      </c>
      <c r="I18" s="91"/>
      <c r="J18" s="38"/>
      <c r="K18" s="43"/>
    </row>
    <row r="19" spans="1:8" ht="14.25">
      <c r="A19" s="1" t="s">
        <v>122</v>
      </c>
      <c r="C19" s="1"/>
      <c r="F19" s="45">
        <v>438217</v>
      </c>
      <c r="G19" s="44"/>
      <c r="H19" s="45">
        <v>489580</v>
      </c>
    </row>
    <row r="20" spans="1:10" ht="14.25">
      <c r="A20" s="1" t="s">
        <v>115</v>
      </c>
      <c r="C20" s="1"/>
      <c r="F20" s="45">
        <v>328</v>
      </c>
      <c r="G20" s="44"/>
      <c r="H20" s="45">
        <v>436</v>
      </c>
      <c r="J20" s="2"/>
    </row>
    <row r="21" spans="3:8" ht="14.25">
      <c r="C21" s="1"/>
      <c r="F21" s="119">
        <f>SUM(F14:F20)</f>
        <v>990784</v>
      </c>
      <c r="G21" s="44"/>
      <c r="H21" s="95">
        <f>SUM(H14:H20)</f>
        <v>1047022</v>
      </c>
    </row>
    <row r="22" spans="3:8" ht="9" customHeight="1">
      <c r="C22" s="1"/>
      <c r="F22" s="45"/>
      <c r="G22" s="44"/>
      <c r="H22" s="44"/>
    </row>
    <row r="23" spans="1:8" ht="15">
      <c r="A23" s="3" t="s">
        <v>80</v>
      </c>
      <c r="C23" s="1"/>
      <c r="F23" s="22"/>
      <c r="G23" s="44"/>
      <c r="H23" s="44"/>
    </row>
    <row r="24" spans="1:8" ht="14.25">
      <c r="A24" s="1" t="s">
        <v>69</v>
      </c>
      <c r="C24" s="1"/>
      <c r="F24" s="45">
        <v>93158</v>
      </c>
      <c r="G24" s="44"/>
      <c r="H24" s="45">
        <v>95597</v>
      </c>
    </row>
    <row r="25" spans="1:8" ht="14.25">
      <c r="A25" s="1" t="s">
        <v>2</v>
      </c>
      <c r="C25" s="1"/>
      <c r="F25" s="45">
        <v>98110</v>
      </c>
      <c r="G25" s="44"/>
      <c r="H25" s="45">
        <v>99496</v>
      </c>
    </row>
    <row r="26" spans="1:8" ht="14.25">
      <c r="A26" s="44" t="s">
        <v>123</v>
      </c>
      <c r="B26" s="44"/>
      <c r="C26" s="44"/>
      <c r="F26" s="45">
        <f>39139+22956</f>
        <v>62095</v>
      </c>
      <c r="G26" s="44"/>
      <c r="H26" s="45">
        <f>61378-535</f>
        <v>60843</v>
      </c>
    </row>
    <row r="27" spans="1:9" s="44" customFormat="1" ht="14.25">
      <c r="A27" s="44" t="s">
        <v>121</v>
      </c>
      <c r="F27" s="45">
        <v>19493</v>
      </c>
      <c r="H27" s="45">
        <v>22166</v>
      </c>
      <c r="I27" s="47"/>
    </row>
    <row r="28" spans="1:8" ht="14.25">
      <c r="A28" s="1" t="s">
        <v>116</v>
      </c>
      <c r="C28" s="1"/>
      <c r="F28" s="45">
        <f>1020-156</f>
        <v>864</v>
      </c>
      <c r="G28" s="44"/>
      <c r="H28" s="45">
        <f>487+17</f>
        <v>504</v>
      </c>
    </row>
    <row r="29" spans="1:8" ht="14.25">
      <c r="A29" s="1" t="s">
        <v>105</v>
      </c>
      <c r="C29" s="1"/>
      <c r="F29" s="45">
        <v>225</v>
      </c>
      <c r="G29" s="44"/>
      <c r="H29" s="45">
        <v>3655</v>
      </c>
    </row>
    <row r="30" spans="1:8" ht="14.25">
      <c r="A30" s="1" t="s">
        <v>3</v>
      </c>
      <c r="C30" s="1"/>
      <c r="F30" s="45">
        <f>96568+790865</f>
        <v>887433</v>
      </c>
      <c r="G30" s="44"/>
      <c r="H30" s="45">
        <v>761093</v>
      </c>
    </row>
    <row r="31" spans="3:10" ht="14.25">
      <c r="C31" s="1"/>
      <c r="F31" s="119">
        <f>SUM(F24:F30)</f>
        <v>1161378</v>
      </c>
      <c r="G31" s="44"/>
      <c r="H31" s="95">
        <f>SUM(H24:H30)</f>
        <v>1043354</v>
      </c>
      <c r="J31" s="2"/>
    </row>
    <row r="32" spans="1:8" ht="16.5" thickBot="1">
      <c r="A32" s="74" t="s">
        <v>78</v>
      </c>
      <c r="F32" s="46">
        <f>F31+F21</f>
        <v>2152162</v>
      </c>
      <c r="G32" s="44"/>
      <c r="H32" s="46">
        <f>H31+H21</f>
        <v>2090376</v>
      </c>
    </row>
    <row r="33" spans="6:8" ht="8.25" customHeight="1">
      <c r="F33" s="45"/>
      <c r="G33" s="44"/>
      <c r="H33" s="44"/>
    </row>
    <row r="34" spans="1:8" ht="15.75">
      <c r="A34" s="74" t="s">
        <v>79</v>
      </c>
      <c r="C34" s="1"/>
      <c r="F34" s="45"/>
      <c r="G34" s="44"/>
      <c r="H34" s="44"/>
    </row>
    <row r="35" spans="1:8" ht="15">
      <c r="A35" s="3" t="s">
        <v>112</v>
      </c>
      <c r="C35" s="1"/>
      <c r="F35" s="22"/>
      <c r="G35" s="44"/>
      <c r="H35" s="44"/>
    </row>
    <row r="36" spans="1:8" ht="14.25">
      <c r="A36" s="1" t="s">
        <v>6</v>
      </c>
      <c r="C36" s="1"/>
      <c r="F36" s="45">
        <v>361477</v>
      </c>
      <c r="G36" s="44"/>
      <c r="H36" s="45">
        <v>361477</v>
      </c>
    </row>
    <row r="37" spans="1:9" ht="14.25">
      <c r="A37" s="1" t="s">
        <v>7</v>
      </c>
      <c r="C37" s="1"/>
      <c r="F37" s="107">
        <f>1890614-361477-1259866</f>
        <v>269271</v>
      </c>
      <c r="G37" s="44"/>
      <c r="H37" s="107">
        <v>272048</v>
      </c>
      <c r="I37" s="78"/>
    </row>
    <row r="38" spans="1:9" ht="14.25">
      <c r="A38" s="1" t="s">
        <v>124</v>
      </c>
      <c r="C38" s="1"/>
      <c r="F38" s="106">
        <f>1259866-150</f>
        <v>1259716</v>
      </c>
      <c r="G38" s="44"/>
      <c r="H38" s="106">
        <f>1209149-1776</f>
        <v>1207373</v>
      </c>
      <c r="I38" s="78"/>
    </row>
    <row r="39" spans="3:8" ht="14.25">
      <c r="C39" s="1"/>
      <c r="F39" s="47">
        <f>SUM(F36:F38)</f>
        <v>1890464</v>
      </c>
      <c r="G39" s="44"/>
      <c r="H39" s="47">
        <f>SUM(H36:H38)</f>
        <v>1840898</v>
      </c>
    </row>
    <row r="40" spans="1:8" ht="15">
      <c r="A40" s="75" t="s">
        <v>149</v>
      </c>
      <c r="C40" s="1"/>
      <c r="F40" s="45">
        <f>139894-2</f>
        <v>139892</v>
      </c>
      <c r="G40" s="44"/>
      <c r="H40" s="45">
        <f>140408-1775</f>
        <v>138633</v>
      </c>
    </row>
    <row r="41" spans="1:10" ht="15">
      <c r="A41" s="75" t="s">
        <v>70</v>
      </c>
      <c r="C41" s="1"/>
      <c r="F41" s="119">
        <f>SUM(F39:F40)</f>
        <v>2030356</v>
      </c>
      <c r="G41" s="44"/>
      <c r="H41" s="95">
        <f>SUM(H39:H40)</f>
        <v>1979531</v>
      </c>
      <c r="J41" s="2"/>
    </row>
    <row r="42" spans="6:8" ht="6" customHeight="1">
      <c r="F42" s="22"/>
      <c r="G42" s="44"/>
      <c r="H42" s="44"/>
    </row>
    <row r="43" spans="1:8" ht="15">
      <c r="A43" s="3" t="s">
        <v>9</v>
      </c>
      <c r="F43" s="22"/>
      <c r="G43" s="44"/>
      <c r="H43" s="44"/>
    </row>
    <row r="44" spans="1:8" ht="14.25">
      <c r="A44" s="44" t="s">
        <v>119</v>
      </c>
      <c r="B44" s="44"/>
      <c r="C44" s="22"/>
      <c r="F44" s="45">
        <v>8541</v>
      </c>
      <c r="G44" s="44"/>
      <c r="H44" s="45">
        <v>7870</v>
      </c>
    </row>
    <row r="45" spans="1:8" ht="14.25">
      <c r="A45" s="44" t="s">
        <v>120</v>
      </c>
      <c r="B45" s="44"/>
      <c r="C45" s="22"/>
      <c r="F45" s="45">
        <v>1958</v>
      </c>
      <c r="G45" s="44"/>
      <c r="H45" s="45">
        <v>2033</v>
      </c>
    </row>
    <row r="46" spans="1:8" ht="14.25">
      <c r="A46" s="1" t="s">
        <v>8</v>
      </c>
      <c r="C46" s="1"/>
      <c r="F46" s="45">
        <f>10615-4</f>
        <v>10611</v>
      </c>
      <c r="G46" s="44"/>
      <c r="H46" s="45">
        <f>5870-1280</f>
        <v>4590</v>
      </c>
    </row>
    <row r="47" spans="3:8" ht="14.25">
      <c r="C47" s="1"/>
      <c r="F47" s="119">
        <f>SUM(F44:F46)</f>
        <v>21110</v>
      </c>
      <c r="G47" s="44"/>
      <c r="H47" s="95">
        <f>SUM(H44:H46)</f>
        <v>14493</v>
      </c>
    </row>
    <row r="48" spans="1:8" ht="15">
      <c r="A48" s="3" t="s">
        <v>82</v>
      </c>
      <c r="C48" s="1"/>
      <c r="F48" s="45"/>
      <c r="G48" s="44"/>
      <c r="H48" s="44"/>
    </row>
    <row r="49" spans="1:8" ht="14.25">
      <c r="A49" s="1" t="s">
        <v>4</v>
      </c>
      <c r="C49" s="1"/>
      <c r="E49" s="2"/>
      <c r="F49" s="45">
        <v>5952</v>
      </c>
      <c r="G49" s="44"/>
      <c r="H49" s="45">
        <v>14183</v>
      </c>
    </row>
    <row r="50" spans="1:8" ht="14.25">
      <c r="A50" s="44" t="s">
        <v>119</v>
      </c>
      <c r="B50" s="44"/>
      <c r="C50" s="22"/>
      <c r="F50" s="45">
        <f>37187+33477</f>
        <v>70664</v>
      </c>
      <c r="G50" s="44"/>
      <c r="H50" s="45">
        <f>71969+4831-535</f>
        <v>76265</v>
      </c>
    </row>
    <row r="51" spans="1:9" ht="14.25">
      <c r="A51" s="44" t="s">
        <v>117</v>
      </c>
      <c r="B51" s="44"/>
      <c r="C51" s="44"/>
      <c r="F51" s="45">
        <v>1180</v>
      </c>
      <c r="G51" s="44"/>
      <c r="H51" s="45">
        <v>2085</v>
      </c>
      <c r="I51" s="2"/>
    </row>
    <row r="52" spans="1:8" ht="14.25">
      <c r="A52" s="1" t="s">
        <v>118</v>
      </c>
      <c r="C52" s="1"/>
      <c r="F52" s="45">
        <v>6691</v>
      </c>
      <c r="G52" s="44"/>
      <c r="H52" s="45">
        <f>3802+17</f>
        <v>3819</v>
      </c>
    </row>
    <row r="53" spans="1:8" ht="14.25">
      <c r="A53" s="1" t="s">
        <v>5</v>
      </c>
      <c r="C53" s="1"/>
      <c r="F53" s="108">
        <v>16209</v>
      </c>
      <c r="G53" s="38"/>
      <c r="H53" s="108" t="s">
        <v>126</v>
      </c>
    </row>
    <row r="54" spans="1:8" ht="14.25">
      <c r="A54" s="1" t="s">
        <v>153</v>
      </c>
      <c r="C54" s="1"/>
      <c r="F54" s="108" t="s">
        <v>126</v>
      </c>
      <c r="G54" s="38"/>
      <c r="H54" s="108" t="s">
        <v>126</v>
      </c>
    </row>
    <row r="55" spans="3:8" ht="14.25">
      <c r="C55" s="1"/>
      <c r="F55" s="119">
        <f>SUM(F49:F54)</f>
        <v>100696</v>
      </c>
      <c r="G55" s="44"/>
      <c r="H55" s="95">
        <f>SUM(H49:H54)</f>
        <v>96352</v>
      </c>
    </row>
    <row r="56" spans="1:8" ht="15.75" thickBot="1">
      <c r="A56" s="3" t="s">
        <v>83</v>
      </c>
      <c r="C56" s="1"/>
      <c r="F56" s="46">
        <f>F55+F47</f>
        <v>121806</v>
      </c>
      <c r="G56" s="44"/>
      <c r="H56" s="46">
        <f>H55+H47</f>
        <v>110845</v>
      </c>
    </row>
    <row r="57" spans="1:9" ht="16.5" thickBot="1">
      <c r="A57" s="74" t="s">
        <v>84</v>
      </c>
      <c r="C57" s="1"/>
      <c r="F57" s="120">
        <f>F56+F41</f>
        <v>2152162</v>
      </c>
      <c r="G57" s="44"/>
      <c r="H57" s="96">
        <f>H56+H41</f>
        <v>2090376</v>
      </c>
      <c r="I57" s="2"/>
    </row>
    <row r="58" ht="6.75" customHeight="1"/>
    <row r="59" ht="4.5" customHeight="1">
      <c r="I59" s="36"/>
    </row>
    <row r="60" spans="1:9" ht="15">
      <c r="A60" s="162" t="s">
        <v>94</v>
      </c>
      <c r="B60" s="163"/>
      <c r="C60" s="163"/>
      <c r="D60" s="163"/>
      <c r="E60" s="163"/>
      <c r="F60" s="163"/>
      <c r="G60" s="163"/>
      <c r="H60" s="164"/>
      <c r="I60" s="36"/>
    </row>
    <row r="61" spans="1:9" ht="15">
      <c r="A61" s="165" t="s">
        <v>158</v>
      </c>
      <c r="B61" s="166"/>
      <c r="C61" s="166"/>
      <c r="D61" s="166"/>
      <c r="E61" s="166"/>
      <c r="F61" s="166"/>
      <c r="G61" s="166"/>
      <c r="H61" s="167"/>
      <c r="I61" s="36"/>
    </row>
    <row r="62" spans="1:9" ht="15">
      <c r="A62" s="34"/>
      <c r="B62" s="34"/>
      <c r="C62" s="34"/>
      <c r="D62" s="34"/>
      <c r="E62" s="34"/>
      <c r="F62" s="91"/>
      <c r="G62" s="34"/>
      <c r="H62" s="91"/>
      <c r="I62" s="36"/>
    </row>
    <row r="63" spans="1:9" ht="15">
      <c r="A63" s="34"/>
      <c r="B63" s="34"/>
      <c r="C63" s="34"/>
      <c r="D63" s="34"/>
      <c r="E63" s="34"/>
      <c r="F63" s="43"/>
      <c r="G63" s="34"/>
      <c r="H63" s="34"/>
      <c r="I63" s="36"/>
    </row>
  </sheetData>
  <sheetProtection/>
  <mergeCells count="2">
    <mergeCell ref="A60:H60"/>
    <mergeCell ref="A61:H61"/>
  </mergeCells>
  <printOptions/>
  <pageMargins left="0.998031496" right="0.748031496062992" top="0.75" bottom="0" header="0.511811023622047" footer="0.511811023622047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66"/>
  <sheetViews>
    <sheetView tabSelected="1" view="pageBreakPreview" zoomScaleNormal="95" zoomScaleSheetLayoutView="100" zoomScalePageLayoutView="0" workbookViewId="0" topLeftCell="A31">
      <selection activeCell="L35" sqref="L35"/>
    </sheetView>
  </sheetViews>
  <sheetFormatPr defaultColWidth="9.140625" defaultRowHeight="12.75"/>
  <cols>
    <col min="1" max="3" width="9.140625" style="1" customWidth="1"/>
    <col min="4" max="4" width="12.8515625" style="1" customWidth="1"/>
    <col min="5" max="5" width="14.421875" style="1" customWidth="1"/>
    <col min="6" max="6" width="16.8515625" style="1" customWidth="1"/>
    <col min="7" max="7" width="3.140625" style="1" customWidth="1"/>
    <col min="8" max="8" width="15.7109375" style="1" customWidth="1"/>
    <col min="9" max="9" width="17.140625" style="1" customWidth="1"/>
    <col min="10" max="10" width="5.8515625" style="40" customWidth="1"/>
    <col min="11" max="16384" width="9.140625" style="1" customWidth="1"/>
  </cols>
  <sheetData>
    <row r="1" spans="1:9" ht="15">
      <c r="A1" s="7" t="s">
        <v>61</v>
      </c>
      <c r="B1" s="7"/>
      <c r="C1" s="8"/>
      <c r="D1" s="9"/>
      <c r="E1" s="9"/>
      <c r="H1" s="86"/>
      <c r="I1" s="4"/>
    </row>
    <row r="2" spans="1:5" ht="15">
      <c r="A2" s="7" t="str">
        <f>ConsolBalanceSheet!A2</f>
        <v>Interim Financial Report For The Second Quarter</v>
      </c>
      <c r="B2" s="7"/>
      <c r="C2" s="8"/>
      <c r="D2" s="9"/>
      <c r="E2" s="9"/>
    </row>
    <row r="3" spans="1:4" ht="15">
      <c r="A3" s="36" t="s">
        <v>131</v>
      </c>
      <c r="B3" s="32"/>
      <c r="C3" s="32"/>
      <c r="D3" s="3"/>
    </row>
    <row r="4" spans="1:9" ht="15">
      <c r="A4" s="23" t="str">
        <f>ConsolBalanceSheet!A4</f>
        <v>As at 30 June 2013</v>
      </c>
      <c r="B4" s="24"/>
      <c r="C4" s="24"/>
      <c r="D4" s="24"/>
      <c r="E4" s="3"/>
      <c r="I4" s="97"/>
    </row>
    <row r="5" spans="5:9" ht="6.75" customHeight="1">
      <c r="E5" s="70"/>
      <c r="F5" s="88"/>
      <c r="G5" s="11"/>
      <c r="H5" s="90"/>
      <c r="I5" s="88"/>
    </row>
    <row r="6" spans="5:9" ht="15.75" customHeight="1">
      <c r="E6" s="14" t="s">
        <v>62</v>
      </c>
      <c r="F6" s="14"/>
      <c r="G6" s="11"/>
      <c r="H6" s="14" t="s">
        <v>63</v>
      </c>
      <c r="I6" s="14"/>
    </row>
    <row r="7" spans="5:9" ht="14.25">
      <c r="E7" s="72" t="s">
        <v>58</v>
      </c>
      <c r="F7" s="72" t="s">
        <v>18</v>
      </c>
      <c r="G7" s="16"/>
      <c r="H7" s="15" t="s">
        <v>58</v>
      </c>
      <c r="I7" s="15" t="s">
        <v>18</v>
      </c>
    </row>
    <row r="8" spans="5:9" ht="14.25">
      <c r="E8" s="72" t="s">
        <v>20</v>
      </c>
      <c r="F8" s="72" t="s">
        <v>20</v>
      </c>
      <c r="G8" s="16"/>
      <c r="H8" s="15" t="s">
        <v>20</v>
      </c>
      <c r="I8" s="15" t="s">
        <v>20</v>
      </c>
    </row>
    <row r="9" spans="5:9" ht="15" customHeight="1">
      <c r="E9" s="72" t="s">
        <v>19</v>
      </c>
      <c r="F9" s="72" t="s">
        <v>22</v>
      </c>
      <c r="G9" s="16"/>
      <c r="H9" s="15" t="s">
        <v>21</v>
      </c>
      <c r="I9" s="15" t="s">
        <v>22</v>
      </c>
    </row>
    <row r="10" spans="5:10" ht="14.25">
      <c r="E10" s="73"/>
      <c r="F10" s="72" t="s">
        <v>19</v>
      </c>
      <c r="G10" s="16"/>
      <c r="H10" s="15"/>
      <c r="I10" s="15" t="s">
        <v>23</v>
      </c>
      <c r="J10" s="42"/>
    </row>
    <row r="11" spans="5:10" ht="14.25">
      <c r="E11" s="17"/>
      <c r="F11" s="15"/>
      <c r="G11" s="16"/>
      <c r="H11" s="15"/>
      <c r="I11" s="15"/>
      <c r="J11" s="42"/>
    </row>
    <row r="12" spans="5:10" ht="14.25">
      <c r="E12" s="58" t="s">
        <v>164</v>
      </c>
      <c r="F12" s="62" t="s">
        <v>165</v>
      </c>
      <c r="G12" s="19"/>
      <c r="H12" s="18" t="str">
        <f>E12</f>
        <v>30/06/13</v>
      </c>
      <c r="I12" s="63" t="str">
        <f>F12</f>
        <v>30/06/12</v>
      </c>
      <c r="J12" s="42"/>
    </row>
    <row r="13" spans="5:9" ht="14.25">
      <c r="E13" s="20" t="s">
        <v>0</v>
      </c>
      <c r="F13" s="20" t="s">
        <v>0</v>
      </c>
      <c r="G13" s="20"/>
      <c r="H13" s="20" t="s">
        <v>0</v>
      </c>
      <c r="I13" s="20" t="s">
        <v>0</v>
      </c>
    </row>
    <row r="14" spans="6:9" ht="15">
      <c r="F14" s="85"/>
      <c r="G14" s="75"/>
      <c r="H14" s="75"/>
      <c r="I14" s="85"/>
    </row>
    <row r="15" spans="1:10" ht="15">
      <c r="A15" s="1" t="s">
        <v>11</v>
      </c>
      <c r="E15" s="142">
        <v>228012</v>
      </c>
      <c r="F15" s="143">
        <v>288199</v>
      </c>
      <c r="G15" s="101"/>
      <c r="H15" s="142">
        <v>457738</v>
      </c>
      <c r="I15" s="142">
        <v>532445</v>
      </c>
      <c r="J15" s="57"/>
    </row>
    <row r="16" spans="1:10" ht="15">
      <c r="A16" s="1" t="s">
        <v>13</v>
      </c>
      <c r="E16" s="142">
        <v>-184140</v>
      </c>
      <c r="F16" s="144">
        <v>-245849</v>
      </c>
      <c r="G16" s="101"/>
      <c r="H16" s="142">
        <v>-357720</v>
      </c>
      <c r="I16" s="142">
        <v>-450225</v>
      </c>
      <c r="J16" s="57"/>
    </row>
    <row r="17" spans="5:10" ht="11.25" customHeight="1" thickBot="1">
      <c r="E17" s="145"/>
      <c r="F17" s="146"/>
      <c r="G17" s="101"/>
      <c r="H17" s="145"/>
      <c r="I17" s="146"/>
      <c r="J17" s="57"/>
    </row>
    <row r="18" spans="1:10" ht="14.25">
      <c r="A18" s="1" t="s">
        <v>14</v>
      </c>
      <c r="E18" s="144">
        <f>SUM(E15:E17)</f>
        <v>43872</v>
      </c>
      <c r="F18" s="144">
        <f>SUM(F15:F17)</f>
        <v>42350</v>
      </c>
      <c r="G18" s="144"/>
      <c r="H18" s="144">
        <f>SUM(H15:H17)</f>
        <v>100018</v>
      </c>
      <c r="I18" s="144">
        <f>SUM(I15:I17)</f>
        <v>82220</v>
      </c>
      <c r="J18" s="57"/>
    </row>
    <row r="19" spans="1:10" ht="15">
      <c r="A19" s="1" t="s">
        <v>71</v>
      </c>
      <c r="E19" s="147">
        <v>28328</v>
      </c>
      <c r="F19" s="144">
        <v>15094</v>
      </c>
      <c r="G19" s="102"/>
      <c r="H19" s="142">
        <v>32442</v>
      </c>
      <c r="I19" s="142">
        <v>17995</v>
      </c>
      <c r="J19" s="103"/>
    </row>
    <row r="20" spans="1:10" ht="14.25">
      <c r="A20" s="1" t="s">
        <v>15</v>
      </c>
      <c r="E20" s="147">
        <v>-5022</v>
      </c>
      <c r="F20" s="144">
        <v>-5385</v>
      </c>
      <c r="G20" s="148"/>
      <c r="H20" s="142">
        <v>-9596</v>
      </c>
      <c r="I20" s="142">
        <v>-10754</v>
      </c>
      <c r="J20" s="57"/>
    </row>
    <row r="21" spans="1:10" ht="15">
      <c r="A21" s="1" t="s">
        <v>16</v>
      </c>
      <c r="E21" s="147">
        <v>-14749</v>
      </c>
      <c r="F21" s="144">
        <v>-15459</v>
      </c>
      <c r="G21" s="102"/>
      <c r="H21" s="142">
        <v>-28786</v>
      </c>
      <c r="I21" s="142">
        <v>-28599</v>
      </c>
      <c r="J21" s="57"/>
    </row>
    <row r="22" spans="1:10" ht="14.25">
      <c r="A22" s="1" t="s">
        <v>72</v>
      </c>
      <c r="E22" s="147">
        <v>-2918</v>
      </c>
      <c r="F22" s="144">
        <v>-2651</v>
      </c>
      <c r="G22" s="148"/>
      <c r="H22" s="142">
        <v>-5879</v>
      </c>
      <c r="I22" s="142">
        <v>-5914</v>
      </c>
      <c r="J22" s="57"/>
    </row>
    <row r="23" spans="1:10" ht="15">
      <c r="A23" s="1" t="s">
        <v>17</v>
      </c>
      <c r="E23" s="147">
        <v>-201</v>
      </c>
      <c r="F23" s="144">
        <v>-204</v>
      </c>
      <c r="G23" s="102"/>
      <c r="H23" s="142">
        <v>-367</v>
      </c>
      <c r="I23" s="142">
        <v>-365</v>
      </c>
      <c r="J23" s="57"/>
    </row>
    <row r="24" spans="1:10" ht="14.25">
      <c r="A24" s="1" t="s">
        <v>85</v>
      </c>
      <c r="E24" s="147">
        <v>182</v>
      </c>
      <c r="F24" s="144">
        <v>0</v>
      </c>
      <c r="G24" s="148"/>
      <c r="H24" s="142">
        <v>182</v>
      </c>
      <c r="I24" s="142">
        <v>0</v>
      </c>
      <c r="J24" s="57"/>
    </row>
    <row r="25" spans="5:10" ht="10.5" customHeight="1" thickBot="1">
      <c r="E25" s="149"/>
      <c r="F25" s="146"/>
      <c r="G25" s="102"/>
      <c r="H25" s="149"/>
      <c r="I25" s="150"/>
      <c r="J25" s="57"/>
    </row>
    <row r="26" spans="1:10" ht="14.25">
      <c r="A26" s="1" t="s">
        <v>73</v>
      </c>
      <c r="E26" s="144">
        <f>SUM(E18:E25)</f>
        <v>49492</v>
      </c>
      <c r="F26" s="144">
        <f>SUM(F18:F25)</f>
        <v>33745</v>
      </c>
      <c r="G26" s="144"/>
      <c r="H26" s="144">
        <f>SUM(H18:H25)</f>
        <v>88014</v>
      </c>
      <c r="I26" s="143">
        <f>SUM(I18:I25)</f>
        <v>54583</v>
      </c>
      <c r="J26" s="57"/>
    </row>
    <row r="27" spans="5:10" ht="14.25">
      <c r="E27" s="144"/>
      <c r="F27" s="144"/>
      <c r="G27" s="144"/>
      <c r="H27" s="144"/>
      <c r="I27" s="143"/>
      <c r="J27" s="57"/>
    </row>
    <row r="28" spans="1:10" ht="15">
      <c r="A28" s="1" t="s">
        <v>75</v>
      </c>
      <c r="E28" s="147">
        <v>-7959</v>
      </c>
      <c r="F28" s="144">
        <v>-6672</v>
      </c>
      <c r="G28" s="102"/>
      <c r="H28" s="142">
        <f>-17958-152</f>
        <v>-18110</v>
      </c>
      <c r="I28" s="142">
        <v>-12530</v>
      </c>
      <c r="J28" s="57"/>
    </row>
    <row r="29" spans="5:10" ht="15" thickBot="1">
      <c r="E29" s="146"/>
      <c r="F29" s="146"/>
      <c r="G29" s="148"/>
      <c r="H29" s="146"/>
      <c r="I29" s="146"/>
      <c r="J29" s="57"/>
    </row>
    <row r="30" spans="1:10" ht="14.25">
      <c r="A30" s="1" t="s">
        <v>111</v>
      </c>
      <c r="E30" s="144">
        <f>SUM(E26:E29)</f>
        <v>41533</v>
      </c>
      <c r="F30" s="144">
        <f>SUM(F26:F29)</f>
        <v>27073</v>
      </c>
      <c r="G30" s="144"/>
      <c r="H30" s="144">
        <f>SUM(H26:H29)</f>
        <v>69904</v>
      </c>
      <c r="I30" s="144">
        <f>SUM(I26:I29)</f>
        <v>42053</v>
      </c>
      <c r="J30" s="57"/>
    </row>
    <row r="31" spans="5:10" ht="10.5" customHeight="1">
      <c r="E31" s="144"/>
      <c r="F31" s="144"/>
      <c r="G31" s="144"/>
      <c r="H31" s="144"/>
      <c r="I31" s="143"/>
      <c r="J31" s="57"/>
    </row>
    <row r="32" spans="1:10" ht="15">
      <c r="A32" s="3" t="s">
        <v>95</v>
      </c>
      <c r="E32" s="144"/>
      <c r="F32" s="144"/>
      <c r="G32" s="144"/>
      <c r="H32" s="144"/>
      <c r="I32" s="143"/>
      <c r="J32" s="57"/>
    </row>
    <row r="33" spans="5:10" ht="6" customHeight="1">
      <c r="E33" s="144"/>
      <c r="F33" s="144"/>
      <c r="G33" s="144"/>
      <c r="H33" s="144"/>
      <c r="I33" s="143"/>
      <c r="J33" s="57"/>
    </row>
    <row r="34" spans="1:10" ht="14.25">
      <c r="A34" s="1" t="s">
        <v>132</v>
      </c>
      <c r="E34" s="144">
        <v>11882</v>
      </c>
      <c r="F34" s="144">
        <v>13302</v>
      </c>
      <c r="G34" s="144"/>
      <c r="H34" s="144">
        <v>13623</v>
      </c>
      <c r="I34" s="144">
        <v>2556</v>
      </c>
      <c r="J34" s="57"/>
    </row>
    <row r="35" spans="5:10" ht="6" customHeight="1">
      <c r="E35" s="144"/>
      <c r="F35" s="144"/>
      <c r="G35" s="144"/>
      <c r="H35" s="144"/>
      <c r="I35" s="144"/>
      <c r="J35" s="57"/>
    </row>
    <row r="36" spans="1:10" ht="17.25" customHeight="1">
      <c r="A36" s="11" t="s">
        <v>130</v>
      </c>
      <c r="E36" s="144"/>
      <c r="F36" s="144"/>
      <c r="G36" s="144"/>
      <c r="H36" s="144"/>
      <c r="I36" s="144"/>
      <c r="J36" s="57"/>
    </row>
    <row r="37" spans="1:10" ht="13.5" customHeight="1">
      <c r="A37" s="25" t="s">
        <v>148</v>
      </c>
      <c r="E37" s="144">
        <v>-19859</v>
      </c>
      <c r="F37" s="144">
        <v>-38752</v>
      </c>
      <c r="G37" s="144"/>
      <c r="H37" s="144">
        <v>-6254</v>
      </c>
      <c r="I37" s="144">
        <v>17340</v>
      </c>
      <c r="J37" s="57"/>
    </row>
    <row r="38" spans="1:10" ht="17.25" customHeight="1">
      <c r="A38" s="1" t="s">
        <v>174</v>
      </c>
      <c r="E38" s="151">
        <v>-10744</v>
      </c>
      <c r="F38" s="151">
        <v>0</v>
      </c>
      <c r="G38" s="144"/>
      <c r="H38" s="151">
        <v>-10744</v>
      </c>
      <c r="I38" s="152">
        <v>0</v>
      </c>
      <c r="J38" s="57"/>
    </row>
    <row r="39" spans="5:10" ht="14.25">
      <c r="E39" s="144">
        <f>SUM(E37:E38)</f>
        <v>-30603</v>
      </c>
      <c r="F39" s="144">
        <f>SUM(F37:F38)</f>
        <v>-38752</v>
      </c>
      <c r="G39" s="144"/>
      <c r="H39" s="144">
        <f>SUM(H37:H38)</f>
        <v>-16998</v>
      </c>
      <c r="I39" s="144">
        <f>SUM(I37:I38)</f>
        <v>17340</v>
      </c>
      <c r="J39" s="57"/>
    </row>
    <row r="40" spans="1:10" ht="10.5" customHeight="1">
      <c r="A40" s="11"/>
      <c r="E40" s="144"/>
      <c r="F40" s="144"/>
      <c r="G40" s="144"/>
      <c r="H40" s="144"/>
      <c r="I40" s="143"/>
      <c r="J40" s="57"/>
    </row>
    <row r="41" spans="1:10" ht="14.25">
      <c r="A41" s="94" t="s">
        <v>96</v>
      </c>
      <c r="E41" s="153">
        <f>SUM(E34:E38)</f>
        <v>-18721</v>
      </c>
      <c r="F41" s="153">
        <f>SUM(F34:F38)</f>
        <v>-25450</v>
      </c>
      <c r="G41" s="144"/>
      <c r="H41" s="153">
        <f>SUM(H34:H38)</f>
        <v>-3375</v>
      </c>
      <c r="I41" s="153">
        <f>SUM(I34:I38)</f>
        <v>19896</v>
      </c>
      <c r="J41" s="57"/>
    </row>
    <row r="42" spans="1:10" ht="14.25">
      <c r="A42" s="94"/>
      <c r="E42" s="144"/>
      <c r="F42" s="144"/>
      <c r="G42" s="144"/>
      <c r="H42" s="144"/>
      <c r="I42" s="143"/>
      <c r="J42" s="57"/>
    </row>
    <row r="43" spans="1:10" ht="15" thickBot="1">
      <c r="A43" s="94" t="s">
        <v>97</v>
      </c>
      <c r="E43" s="154">
        <f>E41+E30</f>
        <v>22812</v>
      </c>
      <c r="F43" s="154">
        <f>F41+F30</f>
        <v>1623</v>
      </c>
      <c r="G43" s="144"/>
      <c r="H43" s="154">
        <f>H41+H30</f>
        <v>66529</v>
      </c>
      <c r="I43" s="154">
        <f>I41+I30</f>
        <v>61949</v>
      </c>
      <c r="J43" s="57"/>
    </row>
    <row r="44" spans="1:10" ht="11.25" customHeight="1" thickTop="1">
      <c r="A44" s="99"/>
      <c r="B44" s="99"/>
      <c r="C44" s="99"/>
      <c r="D44" s="99"/>
      <c r="E44" s="148"/>
      <c r="F44" s="148"/>
      <c r="G44" s="148"/>
      <c r="H44" s="148"/>
      <c r="I44" s="155"/>
      <c r="J44" s="104"/>
    </row>
    <row r="45" spans="1:10" ht="14.25">
      <c r="A45" s="1" t="s">
        <v>98</v>
      </c>
      <c r="E45" s="144"/>
      <c r="F45" s="144"/>
      <c r="G45" s="144"/>
      <c r="H45" s="144"/>
      <c r="I45" s="143"/>
      <c r="J45" s="57"/>
    </row>
    <row r="46" spans="1:10" ht="14.25">
      <c r="A46" s="1" t="s">
        <v>102</v>
      </c>
      <c r="E46" s="144">
        <v>41402</v>
      </c>
      <c r="F46" s="144">
        <v>26395</v>
      </c>
      <c r="G46" s="144"/>
      <c r="H46" s="144">
        <v>68552</v>
      </c>
      <c r="I46" s="144">
        <v>40608</v>
      </c>
      <c r="J46" s="57"/>
    </row>
    <row r="47" spans="1:10" ht="14.25">
      <c r="A47" s="1" t="s">
        <v>150</v>
      </c>
      <c r="E47" s="148">
        <v>131</v>
      </c>
      <c r="F47" s="148">
        <v>678</v>
      </c>
      <c r="G47" s="148"/>
      <c r="H47" s="142">
        <f>1354-2</f>
        <v>1352</v>
      </c>
      <c r="I47" s="142">
        <v>1445</v>
      </c>
      <c r="J47" s="57"/>
    </row>
    <row r="48" spans="5:10" ht="15" thickBot="1">
      <c r="E48" s="156">
        <f>SUM(E46:E47)</f>
        <v>41533</v>
      </c>
      <c r="F48" s="156">
        <f>SUM(F46:F47)</f>
        <v>27073</v>
      </c>
      <c r="G48" s="148"/>
      <c r="H48" s="156">
        <f>SUM(H46:H47)</f>
        <v>69904</v>
      </c>
      <c r="I48" s="156">
        <f>SUM(I46:I47)</f>
        <v>42053</v>
      </c>
      <c r="J48" s="57"/>
    </row>
    <row r="49" spans="1:10" ht="11.25" customHeight="1">
      <c r="A49" s="6"/>
      <c r="B49" s="12"/>
      <c r="C49" s="12"/>
      <c r="D49" s="13"/>
      <c r="E49" s="144"/>
      <c r="F49" s="144"/>
      <c r="G49" s="144"/>
      <c r="H49" s="144"/>
      <c r="I49" s="144"/>
      <c r="J49" s="57"/>
    </row>
    <row r="50" spans="1:10" ht="15">
      <c r="A50" s="11" t="s">
        <v>99</v>
      </c>
      <c r="B50" s="12"/>
      <c r="C50" s="12"/>
      <c r="D50" s="13"/>
      <c r="E50" s="144"/>
      <c r="F50" s="144"/>
      <c r="G50" s="144"/>
      <c r="H50" s="144"/>
      <c r="I50" s="144"/>
      <c r="J50" s="57"/>
    </row>
    <row r="51" spans="1:10" ht="15">
      <c r="A51" s="1" t="s">
        <v>102</v>
      </c>
      <c r="B51" s="12"/>
      <c r="C51" s="12"/>
      <c r="D51" s="13"/>
      <c r="E51" s="144">
        <v>22828</v>
      </c>
      <c r="F51" s="144">
        <v>774</v>
      </c>
      <c r="G51" s="144"/>
      <c r="H51" s="144">
        <v>65775</v>
      </c>
      <c r="I51" s="144">
        <v>60732</v>
      </c>
      <c r="J51" s="57"/>
    </row>
    <row r="52" spans="1:10" ht="15">
      <c r="A52" s="1" t="str">
        <f>A47</f>
        <v>  Non-controlling interests</v>
      </c>
      <c r="B52" s="12"/>
      <c r="C52" s="12"/>
      <c r="D52" s="13"/>
      <c r="E52" s="144">
        <v>-16</v>
      </c>
      <c r="F52" s="144">
        <v>849</v>
      </c>
      <c r="G52" s="144"/>
      <c r="H52" s="144">
        <f>756-2</f>
        <v>754</v>
      </c>
      <c r="I52" s="144">
        <v>1217</v>
      </c>
      <c r="J52" s="57"/>
    </row>
    <row r="53" spans="1:10" ht="15.75" thickBot="1">
      <c r="A53" s="6"/>
      <c r="B53" s="12"/>
      <c r="C53" s="12"/>
      <c r="D53" s="13"/>
      <c r="E53" s="156">
        <f>SUM(E51:E52)</f>
        <v>22812</v>
      </c>
      <c r="F53" s="156">
        <f>SUM(F51:F52)</f>
        <v>1623</v>
      </c>
      <c r="G53" s="144"/>
      <c r="H53" s="156">
        <f>SUM(H51:H52)</f>
        <v>66529</v>
      </c>
      <c r="I53" s="156">
        <f>SUM(I51:I52)</f>
        <v>61949</v>
      </c>
      <c r="J53" s="57"/>
    </row>
    <row r="54" spans="1:9" ht="14.25">
      <c r="A54" s="21" t="s">
        <v>12</v>
      </c>
      <c r="B54" s="21"/>
      <c r="C54" s="21"/>
      <c r="D54" s="39"/>
      <c r="E54" s="47"/>
      <c r="F54" s="48"/>
      <c r="G54" s="48"/>
      <c r="H54" s="48"/>
      <c r="I54" s="48"/>
    </row>
    <row r="55" spans="1:9" ht="14.25">
      <c r="A55" s="21" t="s">
        <v>76</v>
      </c>
      <c r="B55" s="21"/>
      <c r="C55" s="21"/>
      <c r="D55" s="39"/>
      <c r="E55" s="109"/>
      <c r="F55" s="109"/>
      <c r="G55" s="157"/>
      <c r="H55" s="109"/>
      <c r="I55" s="158"/>
    </row>
    <row r="56" spans="1:10" ht="14.25">
      <c r="A56" s="21" t="s">
        <v>103</v>
      </c>
      <c r="C56" s="21"/>
      <c r="E56" s="159">
        <v>11.49</v>
      </c>
      <c r="F56" s="159">
        <f>ROUND(F46/((240147401+120083860)/1000)*100,2)</f>
        <v>7.33</v>
      </c>
      <c r="G56" s="44"/>
      <c r="H56" s="159">
        <v>19.03</v>
      </c>
      <c r="I56" s="159">
        <f>ROUND(I46/((240147675+120083860)/1000)*100,2)</f>
        <v>11.27</v>
      </c>
      <c r="J56" s="84"/>
    </row>
    <row r="57" spans="1:9" ht="15" thickBot="1">
      <c r="A57" s="21" t="s">
        <v>104</v>
      </c>
      <c r="C57" s="21"/>
      <c r="E57" s="160">
        <f>E56</f>
        <v>11.49</v>
      </c>
      <c r="F57" s="160">
        <f>F56</f>
        <v>7.33</v>
      </c>
      <c r="G57" s="22"/>
      <c r="H57" s="160">
        <f>H56</f>
        <v>19.03</v>
      </c>
      <c r="I57" s="160">
        <f>I56</f>
        <v>11.27</v>
      </c>
    </row>
    <row r="58" spans="1:9" ht="15" thickTop="1">
      <c r="A58" s="21"/>
      <c r="B58" s="21"/>
      <c r="C58" s="21"/>
      <c r="E58" s="49"/>
      <c r="F58" s="109"/>
      <c r="G58" s="22"/>
      <c r="H58" s="49"/>
      <c r="I58" s="109"/>
    </row>
    <row r="59" spans="1:7" ht="8.25" customHeight="1">
      <c r="A59" s="21"/>
      <c r="B59" s="21"/>
      <c r="C59" s="21"/>
      <c r="E59" s="54"/>
      <c r="F59" s="11"/>
      <c r="G59" s="55"/>
    </row>
    <row r="60" spans="1:10" s="3" customFormat="1" ht="15">
      <c r="A60" s="168" t="s">
        <v>100</v>
      </c>
      <c r="B60" s="169"/>
      <c r="C60" s="169"/>
      <c r="D60" s="169"/>
      <c r="E60" s="169"/>
      <c r="F60" s="169"/>
      <c r="G60" s="169"/>
      <c r="H60" s="169"/>
      <c r="I60" s="170"/>
      <c r="J60" s="41"/>
    </row>
    <row r="61" spans="1:10" s="11" customFormat="1" ht="12.75">
      <c r="A61" s="171" t="s">
        <v>161</v>
      </c>
      <c r="B61" s="172"/>
      <c r="C61" s="172"/>
      <c r="D61" s="172"/>
      <c r="E61" s="172"/>
      <c r="F61" s="172"/>
      <c r="G61" s="172"/>
      <c r="H61" s="172"/>
      <c r="I61" s="173"/>
      <c r="J61" s="50"/>
    </row>
    <row r="62" spans="1:10" s="11" customFormat="1" ht="12.75">
      <c r="A62" s="98"/>
      <c r="B62" s="98"/>
      <c r="C62" s="98"/>
      <c r="D62" s="98"/>
      <c r="E62" s="98"/>
      <c r="F62" s="98"/>
      <c r="G62" s="98"/>
      <c r="H62" s="98"/>
      <c r="I62" s="100"/>
      <c r="J62" s="50"/>
    </row>
    <row r="63" spans="1:10" s="11" customFormat="1" ht="12.75">
      <c r="A63" s="98"/>
      <c r="B63" s="98"/>
      <c r="C63" s="98"/>
      <c r="D63" s="98"/>
      <c r="E63" s="98"/>
      <c r="F63" s="98"/>
      <c r="G63" s="98"/>
      <c r="H63" s="98"/>
      <c r="I63" s="98"/>
      <c r="J63" s="50"/>
    </row>
    <row r="64" spans="1:10" s="11" customFormat="1" ht="12.75">
      <c r="A64" s="98"/>
      <c r="B64" s="98"/>
      <c r="C64" s="98"/>
      <c r="D64" s="98"/>
      <c r="E64" s="98"/>
      <c r="F64" s="98"/>
      <c r="G64" s="98"/>
      <c r="H64" s="98"/>
      <c r="I64" s="98"/>
      <c r="J64" s="50"/>
    </row>
    <row r="65" spans="1:10" s="11" customFormat="1" ht="12.75">
      <c r="A65" s="98"/>
      <c r="B65" s="98"/>
      <c r="C65" s="98"/>
      <c r="D65" s="98"/>
      <c r="E65" s="98"/>
      <c r="F65" s="98"/>
      <c r="G65" s="98"/>
      <c r="H65" s="98"/>
      <c r="I65" s="98"/>
      <c r="J65" s="50"/>
    </row>
    <row r="66" spans="1:10" s="11" customFormat="1" ht="12.75">
      <c r="A66" s="98"/>
      <c r="B66" s="98"/>
      <c r="C66" s="98"/>
      <c r="D66" s="98"/>
      <c r="E66" s="98"/>
      <c r="F66" s="98"/>
      <c r="G66" s="98"/>
      <c r="H66" s="98"/>
      <c r="I66" s="98"/>
      <c r="J66" s="50"/>
    </row>
  </sheetData>
  <sheetProtection/>
  <mergeCells count="2">
    <mergeCell ref="A60:I60"/>
    <mergeCell ref="A61:I61"/>
  </mergeCells>
  <printOptions/>
  <pageMargins left="0.36" right="0.4" top="0.25" bottom="0.25" header="0.5" footer="0.5"/>
  <pageSetup horizontalDpi="180" verticalDpi="18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Q94"/>
  <sheetViews>
    <sheetView view="pageBreakPreview" zoomScaleSheetLayoutView="100" zoomScalePageLayoutView="0" workbookViewId="0" topLeftCell="A38">
      <selection activeCell="G16" sqref="G16"/>
    </sheetView>
  </sheetViews>
  <sheetFormatPr defaultColWidth="9.140625" defaultRowHeight="12.75"/>
  <cols>
    <col min="3" max="3" width="17.7109375" style="0" customWidth="1"/>
    <col min="4" max="4" width="12.5742187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1" customFormat="1" ht="15.75">
      <c r="A1" s="10" t="s">
        <v>61</v>
      </c>
      <c r="B1" s="7"/>
      <c r="C1" s="8"/>
      <c r="D1" s="9"/>
      <c r="E1" s="9"/>
      <c r="F1" s="9"/>
      <c r="G1" s="21"/>
      <c r="H1" s="21"/>
      <c r="I1" s="21"/>
      <c r="J1" s="21"/>
      <c r="M1" s="86"/>
      <c r="N1" s="53"/>
    </row>
    <row r="2" spans="1:10" s="11" customFormat="1" ht="15.75">
      <c r="A2" s="10" t="str">
        <f>ConsolIncStatement!A2</f>
        <v>Interim Financial Report For The Second Quarter</v>
      </c>
      <c r="B2" s="7"/>
      <c r="C2" s="8"/>
      <c r="D2" s="9"/>
      <c r="E2" s="9"/>
      <c r="F2" s="9"/>
      <c r="G2" s="22"/>
      <c r="H2" s="22"/>
      <c r="I2" s="22"/>
      <c r="J2" s="21"/>
    </row>
    <row r="3" spans="1:9" s="11" customFormat="1" ht="15">
      <c r="A3" s="23" t="s">
        <v>55</v>
      </c>
      <c r="B3" s="21"/>
      <c r="C3" s="21"/>
      <c r="D3" s="21"/>
      <c r="E3" s="21"/>
      <c r="F3" s="21"/>
      <c r="G3" s="22"/>
      <c r="H3" s="22"/>
      <c r="I3" s="22"/>
    </row>
    <row r="4" spans="1:10" s="11" customFormat="1" ht="15">
      <c r="A4" s="23" t="str">
        <f>ConsolIncStatement!A4</f>
        <v>As at 30 June 2013</v>
      </c>
      <c r="B4" s="24"/>
      <c r="C4" s="24"/>
      <c r="D4" s="24"/>
      <c r="E4" s="24"/>
      <c r="F4" s="24"/>
      <c r="G4" s="21"/>
      <c r="H4" s="21"/>
      <c r="I4" s="21"/>
      <c r="J4" s="87"/>
    </row>
    <row r="5" spans="1:10" s="11" customFormat="1" ht="15">
      <c r="A5" s="23"/>
      <c r="B5" s="24"/>
      <c r="C5" s="24"/>
      <c r="D5" s="92" t="s">
        <v>110</v>
      </c>
      <c r="E5" s="24"/>
      <c r="F5" s="24"/>
      <c r="G5" s="21"/>
      <c r="H5" s="21"/>
      <c r="I5" s="21"/>
      <c r="J5" s="87"/>
    </row>
    <row r="6" spans="4:14" s="11" customFormat="1" ht="14.25">
      <c r="D6" s="25" t="s">
        <v>10</v>
      </c>
      <c r="E6" s="25" t="s">
        <v>89</v>
      </c>
      <c r="F6" s="26"/>
      <c r="G6" s="25"/>
      <c r="H6" s="25"/>
      <c r="I6" s="25"/>
      <c r="J6" s="25" t="s">
        <v>87</v>
      </c>
      <c r="K6" s="25"/>
      <c r="L6" s="25"/>
      <c r="M6" s="118" t="s">
        <v>151</v>
      </c>
      <c r="N6" s="27"/>
    </row>
    <row r="7" spans="1:17" s="11" customFormat="1" ht="14.25">
      <c r="A7" s="25"/>
      <c r="D7" s="26" t="s">
        <v>24</v>
      </c>
      <c r="E7" s="26" t="s">
        <v>24</v>
      </c>
      <c r="F7" s="26" t="s">
        <v>46</v>
      </c>
      <c r="G7" s="26" t="s">
        <v>47</v>
      </c>
      <c r="H7" s="26" t="s">
        <v>90</v>
      </c>
      <c r="I7" s="27" t="s">
        <v>26</v>
      </c>
      <c r="J7" s="27" t="s">
        <v>25</v>
      </c>
      <c r="K7" s="26" t="s">
        <v>48</v>
      </c>
      <c r="L7" s="27"/>
      <c r="M7" s="31" t="s">
        <v>152</v>
      </c>
      <c r="N7" s="25"/>
      <c r="Q7" s="31"/>
    </row>
    <row r="8" spans="1:17" s="11" customFormat="1" ht="15">
      <c r="A8" s="28"/>
      <c r="B8" s="69"/>
      <c r="C8" s="69"/>
      <c r="D8" s="29" t="s">
        <v>27</v>
      </c>
      <c r="E8" s="29" t="s">
        <v>28</v>
      </c>
      <c r="F8" s="29" t="s">
        <v>29</v>
      </c>
      <c r="G8" s="29" t="s">
        <v>29</v>
      </c>
      <c r="H8" s="29" t="s">
        <v>91</v>
      </c>
      <c r="I8" s="29" t="s">
        <v>31</v>
      </c>
      <c r="J8" s="29" t="s">
        <v>30</v>
      </c>
      <c r="K8" s="29" t="s">
        <v>29</v>
      </c>
      <c r="L8" s="79" t="s">
        <v>32</v>
      </c>
      <c r="M8" s="29" t="s">
        <v>125</v>
      </c>
      <c r="N8" s="79" t="s">
        <v>32</v>
      </c>
      <c r="Q8" s="31"/>
    </row>
    <row r="9" spans="1:17" s="11" customFormat="1" ht="15">
      <c r="A9" s="30"/>
      <c r="B9" s="69"/>
      <c r="C9" s="69"/>
      <c r="D9" s="31" t="s">
        <v>0</v>
      </c>
      <c r="E9" s="31" t="s">
        <v>0</v>
      </c>
      <c r="F9" s="31" t="s">
        <v>0</v>
      </c>
      <c r="G9" s="31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/>
      <c r="M9" s="31" t="s">
        <v>0</v>
      </c>
      <c r="N9" s="31" t="s">
        <v>0</v>
      </c>
      <c r="Q9" s="31"/>
    </row>
    <row r="10" spans="1:17" s="11" customFormat="1" ht="14.25">
      <c r="A10" s="68" t="s">
        <v>157</v>
      </c>
      <c r="B10" s="67"/>
      <c r="C10" s="67"/>
      <c r="D10" s="25">
        <v>361477</v>
      </c>
      <c r="E10" s="25">
        <v>10528</v>
      </c>
      <c r="F10" s="25">
        <v>11599</v>
      </c>
      <c r="G10" s="25">
        <v>-9349</v>
      </c>
      <c r="H10" s="25">
        <v>260175</v>
      </c>
      <c r="I10" s="25">
        <v>-2443</v>
      </c>
      <c r="J10" s="25">
        <v>1207373</v>
      </c>
      <c r="K10" s="25">
        <v>1538</v>
      </c>
      <c r="L10" s="25">
        <f>SUM(D10:K10)</f>
        <v>1840898</v>
      </c>
      <c r="M10" s="25">
        <f>140408-1775</f>
        <v>138633</v>
      </c>
      <c r="N10" s="65">
        <f>SUM(L10:M10)</f>
        <v>1979531</v>
      </c>
      <c r="O10" s="77"/>
      <c r="Q10" s="51"/>
    </row>
    <row r="11" spans="1:17" s="11" customFormat="1" ht="14.25">
      <c r="A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65"/>
      <c r="Q11" s="51"/>
    </row>
    <row r="12" spans="1:17" s="11" customFormat="1" ht="14.25">
      <c r="A12" s="93" t="s">
        <v>92</v>
      </c>
      <c r="D12" s="31" t="s">
        <v>126</v>
      </c>
      <c r="E12" s="31" t="s">
        <v>126</v>
      </c>
      <c r="F12" s="31" t="s">
        <v>126</v>
      </c>
      <c r="G12" s="51">
        <v>14221</v>
      </c>
      <c r="H12" s="51">
        <v>-16998</v>
      </c>
      <c r="I12" s="31" t="s">
        <v>126</v>
      </c>
      <c r="J12" s="51">
        <f>68702-150</f>
        <v>68552</v>
      </c>
      <c r="K12" s="31" t="s">
        <v>126</v>
      </c>
      <c r="L12" s="51">
        <f>SUM(D12:K12)</f>
        <v>65775</v>
      </c>
      <c r="M12" s="51">
        <f>756-2</f>
        <v>754</v>
      </c>
      <c r="N12" s="51">
        <f>SUM(L12:M12)</f>
        <v>66529</v>
      </c>
      <c r="O12" s="37"/>
      <c r="P12" s="37"/>
      <c r="Q12" s="81"/>
    </row>
    <row r="13" spans="1:17" s="11" customFormat="1" ht="12.75" customHeight="1">
      <c r="A13" s="25"/>
      <c r="D13" s="131"/>
      <c r="E13" s="131"/>
      <c r="F13" s="131"/>
      <c r="G13" s="131"/>
      <c r="H13" s="131"/>
      <c r="I13" s="131"/>
      <c r="J13" s="25"/>
      <c r="K13" s="131"/>
      <c r="L13" s="133"/>
      <c r="M13" s="131"/>
      <c r="N13" s="65"/>
      <c r="O13" s="37"/>
      <c r="Q13" s="82"/>
    </row>
    <row r="14" spans="1:17" s="11" customFormat="1" ht="15.75" customHeight="1">
      <c r="A14" s="25" t="s">
        <v>108</v>
      </c>
      <c r="D14" s="131"/>
      <c r="E14" s="131"/>
      <c r="F14" s="131"/>
      <c r="G14" s="131"/>
      <c r="H14" s="131"/>
      <c r="I14" s="131"/>
      <c r="J14" s="25"/>
      <c r="K14" s="131"/>
      <c r="L14" s="133"/>
      <c r="M14" s="131"/>
      <c r="N14" s="65"/>
      <c r="O14" s="37"/>
      <c r="Q14" s="82"/>
    </row>
    <row r="15" spans="1:17" s="11" customFormat="1" ht="15.75" customHeight="1">
      <c r="A15" s="25" t="s">
        <v>109</v>
      </c>
      <c r="D15" s="131"/>
      <c r="E15" s="131"/>
      <c r="F15" s="131"/>
      <c r="G15" s="131"/>
      <c r="H15" s="131"/>
      <c r="I15" s="131"/>
      <c r="J15" s="25"/>
      <c r="K15" s="131"/>
      <c r="L15" s="133"/>
      <c r="M15" s="132">
        <v>505</v>
      </c>
      <c r="N15" s="65">
        <f>SUM(L15:M15)</f>
        <v>505</v>
      </c>
      <c r="O15" s="37"/>
      <c r="Q15" s="82"/>
    </row>
    <row r="16" spans="1:17" s="11" customFormat="1" ht="13.5" customHeight="1">
      <c r="A16" s="25"/>
      <c r="D16" s="131"/>
      <c r="E16" s="25"/>
      <c r="F16" s="25"/>
      <c r="G16" s="25"/>
      <c r="H16" s="25"/>
      <c r="I16" s="25"/>
      <c r="J16" s="25"/>
      <c r="K16" s="131"/>
      <c r="L16" s="133"/>
      <c r="M16" s="132"/>
      <c r="N16" s="65"/>
      <c r="O16" s="37"/>
      <c r="Q16" s="82"/>
    </row>
    <row r="17" spans="1:17" s="11" customFormat="1" ht="15" customHeight="1" hidden="1">
      <c r="A17" s="25" t="s">
        <v>128</v>
      </c>
      <c r="D17" s="122"/>
      <c r="E17" s="123"/>
      <c r="F17" s="123"/>
      <c r="G17" s="123"/>
      <c r="H17" s="123"/>
      <c r="I17" s="123"/>
      <c r="J17" s="123"/>
      <c r="K17" s="122"/>
      <c r="L17" s="124">
        <f>SUM(D17:K17)</f>
        <v>0</v>
      </c>
      <c r="M17" s="125"/>
      <c r="N17" s="65">
        <f>SUM(L17:M17)</f>
        <v>0</v>
      </c>
      <c r="O17" s="37"/>
      <c r="Q17" s="82"/>
    </row>
    <row r="18" spans="1:17" s="11" customFormat="1" ht="11.25" customHeight="1" hidden="1">
      <c r="A18" s="25"/>
      <c r="D18" s="122"/>
      <c r="E18" s="123"/>
      <c r="F18" s="123"/>
      <c r="G18" s="123"/>
      <c r="H18" s="123"/>
      <c r="I18" s="123"/>
      <c r="J18" s="123"/>
      <c r="K18" s="122"/>
      <c r="L18" s="124"/>
      <c r="M18" s="125"/>
      <c r="N18" s="65"/>
      <c r="O18" s="37"/>
      <c r="Q18" s="82"/>
    </row>
    <row r="19" spans="1:17" s="11" customFormat="1" ht="15" customHeight="1" hidden="1">
      <c r="A19" s="25" t="s">
        <v>129</v>
      </c>
      <c r="D19" s="122"/>
      <c r="E19" s="123"/>
      <c r="F19" s="123"/>
      <c r="G19" s="123"/>
      <c r="H19" s="123"/>
      <c r="I19" s="123"/>
      <c r="J19" s="123"/>
      <c r="K19" s="122"/>
      <c r="L19" s="124">
        <f>SUM(D19:K19)</f>
        <v>0</v>
      </c>
      <c r="M19" s="125"/>
      <c r="N19" s="65">
        <f>SUM(L19:M19)</f>
        <v>0</v>
      </c>
      <c r="O19" s="37"/>
      <c r="Q19" s="82"/>
    </row>
    <row r="20" spans="1:17" s="11" customFormat="1" ht="10.5" customHeight="1" hidden="1">
      <c r="A20" s="25"/>
      <c r="D20" s="122"/>
      <c r="E20" s="123"/>
      <c r="F20" s="123"/>
      <c r="G20" s="123"/>
      <c r="H20" s="123"/>
      <c r="I20" s="123"/>
      <c r="J20" s="123"/>
      <c r="K20" s="122"/>
      <c r="L20" s="124"/>
      <c r="M20" s="125"/>
      <c r="N20" s="65"/>
      <c r="O20" s="37"/>
      <c r="Q20" s="82"/>
    </row>
    <row r="21" spans="1:17" s="11" customFormat="1" ht="13.5" customHeight="1" hidden="1">
      <c r="A21" s="25" t="s">
        <v>127</v>
      </c>
      <c r="D21" s="123"/>
      <c r="E21" s="123"/>
      <c r="F21" s="123"/>
      <c r="G21" s="123"/>
      <c r="H21" s="123"/>
      <c r="I21" s="123"/>
      <c r="J21" s="123"/>
      <c r="K21" s="122"/>
      <c r="L21" s="124">
        <f>SUM(D21:K21)</f>
        <v>0</v>
      </c>
      <c r="M21" s="125">
        <v>0</v>
      </c>
      <c r="N21" s="65">
        <f>SUM(L21:M21)</f>
        <v>0</v>
      </c>
      <c r="O21" s="37"/>
      <c r="Q21" s="82"/>
    </row>
    <row r="22" spans="1:17" s="11" customFormat="1" ht="9.75" customHeight="1" hidden="1">
      <c r="A22" s="25"/>
      <c r="D22" s="122"/>
      <c r="E22" s="122"/>
      <c r="F22" s="122"/>
      <c r="G22" s="122"/>
      <c r="H22" s="122"/>
      <c r="I22" s="122"/>
      <c r="J22" s="123"/>
      <c r="K22" s="122"/>
      <c r="L22" s="124"/>
      <c r="M22" s="122"/>
      <c r="N22" s="65"/>
      <c r="O22" s="37"/>
      <c r="Q22" s="82"/>
    </row>
    <row r="23" spans="1:17" s="11" customFormat="1" ht="14.25">
      <c r="A23" s="25" t="s">
        <v>170</v>
      </c>
      <c r="D23" s="131"/>
      <c r="E23" s="131"/>
      <c r="F23" s="131"/>
      <c r="G23" s="131"/>
      <c r="H23" s="131"/>
      <c r="I23" s="132"/>
      <c r="J23" s="25">
        <v>-16209</v>
      </c>
      <c r="K23" s="132"/>
      <c r="L23" s="133">
        <f>SUM(D23:K23)</f>
        <v>-16209</v>
      </c>
      <c r="M23" s="132"/>
      <c r="N23" s="65">
        <f>SUM(L23:M23)</f>
        <v>-16209</v>
      </c>
      <c r="Q23" s="82"/>
    </row>
    <row r="24" spans="1:17" s="11" customFormat="1" ht="16.5" customHeight="1">
      <c r="A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4"/>
      <c r="Q24" s="51"/>
    </row>
    <row r="25" spans="1:17" s="11" customFormat="1" ht="15" thickBot="1">
      <c r="A25" s="68" t="s">
        <v>166</v>
      </c>
      <c r="B25" s="67"/>
      <c r="C25" s="67"/>
      <c r="D25" s="33">
        <f aca="true" t="shared" si="0" ref="D25:N25">SUM(D10:D24)</f>
        <v>361477</v>
      </c>
      <c r="E25" s="33">
        <f t="shared" si="0"/>
        <v>10528</v>
      </c>
      <c r="F25" s="33">
        <f t="shared" si="0"/>
        <v>11599</v>
      </c>
      <c r="G25" s="33">
        <f t="shared" si="0"/>
        <v>4872</v>
      </c>
      <c r="H25" s="33">
        <f t="shared" si="0"/>
        <v>243177</v>
      </c>
      <c r="I25" s="33">
        <f t="shared" si="0"/>
        <v>-2443</v>
      </c>
      <c r="J25" s="33">
        <f t="shared" si="0"/>
        <v>1259716</v>
      </c>
      <c r="K25" s="33">
        <f t="shared" si="0"/>
        <v>1538</v>
      </c>
      <c r="L25" s="33">
        <f t="shared" si="0"/>
        <v>1890464</v>
      </c>
      <c r="M25" s="33">
        <f t="shared" si="0"/>
        <v>139892</v>
      </c>
      <c r="N25" s="33">
        <f t="shared" si="0"/>
        <v>2030356</v>
      </c>
      <c r="O25" s="59"/>
      <c r="Q25" s="51"/>
    </row>
    <row r="26" spans="1:17" s="11" customFormat="1" ht="15" thickTop="1">
      <c r="A26" s="25"/>
      <c r="D26" s="51"/>
      <c r="E26" s="51"/>
      <c r="F26" s="51"/>
      <c r="G26" s="51"/>
      <c r="H26" s="51"/>
      <c r="I26" s="51"/>
      <c r="J26" s="51"/>
      <c r="K26" s="52"/>
      <c r="L26" s="52"/>
      <c r="M26" s="52"/>
      <c r="N26" s="51"/>
      <c r="Q26" s="83"/>
    </row>
    <row r="27" spans="1:17" s="11" customFormat="1" ht="14.25">
      <c r="A27" s="2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Q27" s="83"/>
    </row>
    <row r="28" spans="1:14" s="11" customFormat="1" ht="14.25">
      <c r="A28" s="25"/>
      <c r="D28" s="51"/>
      <c r="E28" s="51"/>
      <c r="F28" s="51"/>
      <c r="G28" s="51"/>
      <c r="H28" s="51"/>
      <c r="I28" s="51"/>
      <c r="J28" s="51"/>
      <c r="K28" s="52"/>
      <c r="L28" s="52"/>
      <c r="M28" s="52"/>
      <c r="N28" s="51"/>
    </row>
    <row r="29" spans="1:14" s="11" customFormat="1" ht="14.25">
      <c r="A29" s="25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1"/>
    </row>
    <row r="30" spans="1:14" s="11" customFormat="1" ht="14.25">
      <c r="A30" s="25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1"/>
    </row>
    <row r="31" spans="1:14" s="11" customFormat="1" ht="14.25">
      <c r="A31" s="25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1"/>
    </row>
    <row r="32" spans="1:14" s="11" customFormat="1" ht="14.25">
      <c r="A32" s="25"/>
      <c r="D32" s="51"/>
      <c r="E32" s="51"/>
      <c r="F32" s="51"/>
      <c r="G32" s="51"/>
      <c r="H32" s="51"/>
      <c r="I32" s="51"/>
      <c r="J32" s="51"/>
      <c r="K32" s="52"/>
      <c r="L32" s="52"/>
      <c r="M32" s="52"/>
      <c r="N32" s="51"/>
    </row>
    <row r="33" spans="1:14" s="11" customFormat="1" ht="14.25">
      <c r="A33" s="25"/>
      <c r="D33" s="51"/>
      <c r="E33" s="51"/>
      <c r="F33" s="51"/>
      <c r="G33" s="51"/>
      <c r="H33" s="51"/>
      <c r="I33" s="51"/>
      <c r="J33" s="51"/>
      <c r="K33" s="52"/>
      <c r="L33" s="52"/>
      <c r="M33" s="52"/>
      <c r="N33" s="51"/>
    </row>
    <row r="34" spans="1:14" s="11" customFormat="1" ht="14.25">
      <c r="A34" s="25"/>
      <c r="D34" s="51"/>
      <c r="E34" s="51"/>
      <c r="F34" s="51"/>
      <c r="G34" s="51"/>
      <c r="H34" s="51"/>
      <c r="I34" s="51"/>
      <c r="J34" s="51"/>
      <c r="K34" s="52"/>
      <c r="L34" s="52"/>
      <c r="M34" s="52"/>
      <c r="N34" s="51"/>
    </row>
    <row r="35" spans="1:14" s="11" customFormat="1" ht="14.25">
      <c r="A35" s="25"/>
      <c r="D35" s="51"/>
      <c r="E35" s="51"/>
      <c r="F35" s="51"/>
      <c r="G35" s="51"/>
      <c r="H35" s="51"/>
      <c r="I35" s="51"/>
      <c r="J35" s="51"/>
      <c r="K35" s="52"/>
      <c r="L35" s="52"/>
      <c r="M35" s="52"/>
      <c r="N35" s="51"/>
    </row>
    <row r="36" spans="1:13" s="11" customFormat="1" ht="14.25">
      <c r="A36" s="71"/>
      <c r="D36" s="51"/>
      <c r="E36" s="51"/>
      <c r="F36" s="51"/>
      <c r="G36" s="51"/>
      <c r="H36" s="51"/>
      <c r="I36" s="51"/>
      <c r="J36" s="51"/>
      <c r="K36" s="52"/>
      <c r="L36" s="52"/>
      <c r="M36" s="52"/>
    </row>
    <row r="37" spans="1:13" s="11" customFormat="1" ht="14.25">
      <c r="A37" s="71"/>
      <c r="D37" s="51"/>
      <c r="E37" s="51"/>
      <c r="F37" s="51"/>
      <c r="G37" s="51"/>
      <c r="H37" s="51"/>
      <c r="I37" s="51"/>
      <c r="J37" s="51"/>
      <c r="K37" s="52"/>
      <c r="L37" s="52"/>
      <c r="M37" s="52"/>
    </row>
    <row r="38" spans="1:13" s="11" customFormat="1" ht="14.25">
      <c r="A38" s="71"/>
      <c r="D38" s="51"/>
      <c r="E38" s="51"/>
      <c r="F38" s="51"/>
      <c r="G38" s="51"/>
      <c r="H38" s="51"/>
      <c r="I38" s="51"/>
      <c r="J38" s="51"/>
      <c r="K38" s="52"/>
      <c r="L38" s="52"/>
      <c r="M38" s="52"/>
    </row>
    <row r="39" spans="1:13" s="11" customFormat="1" ht="14.25">
      <c r="A39" s="71"/>
      <c r="D39" s="51"/>
      <c r="E39" s="51"/>
      <c r="F39" s="51"/>
      <c r="G39" s="51"/>
      <c r="H39" s="51"/>
      <c r="I39" s="51"/>
      <c r="J39" s="51"/>
      <c r="K39" s="52"/>
      <c r="L39" s="52"/>
      <c r="M39" s="52"/>
    </row>
    <row r="40" spans="1:13" s="11" customFormat="1" ht="14.25">
      <c r="A40" s="71"/>
      <c r="D40" s="51"/>
      <c r="E40" s="51"/>
      <c r="F40" s="51"/>
      <c r="G40" s="51"/>
      <c r="H40" s="51"/>
      <c r="I40" s="51"/>
      <c r="J40" s="51"/>
      <c r="K40" s="52"/>
      <c r="L40" s="52"/>
      <c r="M40" s="52"/>
    </row>
    <row r="41" spans="1:13" s="11" customFormat="1" ht="14.25">
      <c r="A41" s="71"/>
      <c r="D41" s="51"/>
      <c r="E41" s="51"/>
      <c r="F41" s="51"/>
      <c r="G41" s="51"/>
      <c r="H41" s="51"/>
      <c r="I41" s="51"/>
      <c r="J41" s="51"/>
      <c r="K41" s="52"/>
      <c r="L41" s="52"/>
      <c r="M41" s="52"/>
    </row>
    <row r="42" spans="1:13" s="11" customFormat="1" ht="14.25">
      <c r="A42" s="71"/>
      <c r="D42" s="51"/>
      <c r="E42" s="51"/>
      <c r="F42" s="51"/>
      <c r="G42" s="51"/>
      <c r="H42" s="51"/>
      <c r="I42" s="51"/>
      <c r="J42" s="51"/>
      <c r="K42" s="52"/>
      <c r="L42" s="52"/>
      <c r="M42" s="52"/>
    </row>
    <row r="43" spans="1:13" s="11" customFormat="1" ht="14.25">
      <c r="A43" s="71"/>
      <c r="D43" s="51"/>
      <c r="E43" s="51"/>
      <c r="F43" s="51"/>
      <c r="G43" s="51"/>
      <c r="H43" s="51"/>
      <c r="I43" s="51"/>
      <c r="J43" s="51"/>
      <c r="K43" s="52"/>
      <c r="L43" s="52"/>
      <c r="M43" s="52"/>
    </row>
    <row r="44" spans="1:15" s="11" customFormat="1" ht="14.25" customHeight="1">
      <c r="A44" s="175" t="s">
        <v>59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  <c r="O44" s="71"/>
    </row>
    <row r="45" spans="1:15" s="11" customFormat="1" ht="14.25" customHeight="1">
      <c r="A45" s="178" t="s">
        <v>159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0"/>
      <c r="O45" s="71"/>
    </row>
    <row r="46" spans="1:14" s="11" customFormat="1" ht="1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3" s="11" customFormat="1" ht="14.25">
      <c r="A47" s="71"/>
      <c r="D47" s="51"/>
      <c r="E47" s="51"/>
      <c r="F47" s="51"/>
      <c r="G47" s="51"/>
      <c r="H47" s="51"/>
      <c r="I47" s="51"/>
      <c r="J47" s="51"/>
      <c r="K47" s="52"/>
      <c r="L47" s="52"/>
      <c r="M47" s="52"/>
    </row>
    <row r="48" spans="1:13" s="11" customFormat="1" ht="14.25">
      <c r="A48" s="71"/>
      <c r="D48" s="51"/>
      <c r="E48" s="51"/>
      <c r="F48" s="51"/>
      <c r="G48" s="51"/>
      <c r="H48" s="51"/>
      <c r="I48" s="51"/>
      <c r="J48" s="51"/>
      <c r="K48" s="52"/>
      <c r="L48" s="52"/>
      <c r="M48" s="52"/>
    </row>
    <row r="49" spans="1:14" s="11" customFormat="1" ht="14.25">
      <c r="A49" s="71"/>
      <c r="D49" s="51"/>
      <c r="E49" s="51"/>
      <c r="F49" s="51"/>
      <c r="G49" s="51"/>
      <c r="H49" s="51"/>
      <c r="I49" s="51"/>
      <c r="J49" s="51"/>
      <c r="K49" s="52"/>
      <c r="L49" s="52"/>
      <c r="M49" s="52"/>
      <c r="N49" s="53"/>
    </row>
    <row r="50" spans="1:13" s="11" customFormat="1" ht="15.75">
      <c r="A50" s="10" t="str">
        <f>A2</f>
        <v>Interim Financial Report For The Second Quarter</v>
      </c>
      <c r="B50" s="7"/>
      <c r="C50" s="8"/>
      <c r="D50" s="9"/>
      <c r="E50" s="9"/>
      <c r="F50" s="9"/>
      <c r="G50" s="51"/>
      <c r="H50" s="51"/>
      <c r="I50" s="51"/>
      <c r="J50" s="51"/>
      <c r="K50" s="52"/>
      <c r="L50" s="52"/>
      <c r="M50" s="52"/>
    </row>
    <row r="51" spans="1:13" s="11" customFormat="1" ht="15">
      <c r="A51" s="23" t="str">
        <f>A3</f>
        <v>Condensed Consolidated Statement of Changes in Equity</v>
      </c>
      <c r="B51" s="21"/>
      <c r="C51" s="21"/>
      <c r="D51" s="21"/>
      <c r="E51" s="21"/>
      <c r="F51" s="21"/>
      <c r="G51" s="51"/>
      <c r="H51" s="51"/>
      <c r="I51" s="51"/>
      <c r="J51" s="51"/>
      <c r="K51" s="52"/>
      <c r="L51" s="52"/>
      <c r="M51" s="52"/>
    </row>
    <row r="52" spans="1:13" s="11" customFormat="1" ht="15">
      <c r="A52" s="127" t="s">
        <v>167</v>
      </c>
      <c r="B52" s="24"/>
      <c r="C52" s="24"/>
      <c r="D52" s="24"/>
      <c r="E52" s="24"/>
      <c r="F52" s="24"/>
      <c r="G52" s="51"/>
      <c r="H52" s="51"/>
      <c r="I52" s="51"/>
      <c r="J52" s="51"/>
      <c r="K52" s="52"/>
      <c r="L52" s="52"/>
      <c r="M52" s="52"/>
    </row>
    <row r="53" spans="1:13" s="11" customFormat="1" ht="14.25">
      <c r="A53" s="71"/>
      <c r="D53" s="51"/>
      <c r="E53" s="51"/>
      <c r="F53" s="51"/>
      <c r="G53" s="51"/>
      <c r="H53" s="51"/>
      <c r="I53" s="51"/>
      <c r="J53" s="51"/>
      <c r="K53" s="52"/>
      <c r="L53" s="52"/>
      <c r="M53" s="52"/>
    </row>
    <row r="54" spans="1:12" s="11" customFormat="1" ht="14.25">
      <c r="A54" s="71"/>
      <c r="D54" s="51"/>
      <c r="E54" s="51"/>
      <c r="F54" s="51"/>
      <c r="H54" s="51"/>
      <c r="I54" s="51"/>
      <c r="J54" s="52"/>
      <c r="K54" s="52"/>
      <c r="L54" s="52"/>
    </row>
    <row r="55" spans="1:13" s="11" customFormat="1" ht="15">
      <c r="A55" s="89"/>
      <c r="D55" s="92" t="s">
        <v>113</v>
      </c>
      <c r="E55" s="24"/>
      <c r="F55" s="24"/>
      <c r="G55" s="21"/>
      <c r="H55" s="21"/>
      <c r="I55" s="21"/>
      <c r="J55" s="87"/>
      <c r="M55" s="52"/>
    </row>
    <row r="56" spans="1:14" s="11" customFormat="1" ht="14.25">
      <c r="A56" s="94"/>
      <c r="D56" s="51"/>
      <c r="E56" s="25" t="s">
        <v>107</v>
      </c>
      <c r="F56" s="26"/>
      <c r="G56" s="25"/>
      <c r="H56" s="25"/>
      <c r="I56" s="25"/>
      <c r="J56" s="25" t="s">
        <v>87</v>
      </c>
      <c r="K56" s="25"/>
      <c r="L56" s="52"/>
      <c r="M56" s="118" t="s">
        <v>151</v>
      </c>
      <c r="N56" s="53"/>
    </row>
    <row r="57" spans="4:14" s="11" customFormat="1" ht="14.25">
      <c r="D57" s="26" t="s">
        <v>24</v>
      </c>
      <c r="E57" s="26" t="s">
        <v>24</v>
      </c>
      <c r="F57" s="26" t="s">
        <v>46</v>
      </c>
      <c r="G57" s="26" t="s">
        <v>47</v>
      </c>
      <c r="H57" s="26" t="s">
        <v>90</v>
      </c>
      <c r="I57" s="27" t="s">
        <v>26</v>
      </c>
      <c r="J57" s="27" t="s">
        <v>25</v>
      </c>
      <c r="K57" s="26" t="s">
        <v>48</v>
      </c>
      <c r="L57" s="27"/>
      <c r="M57" s="31" t="s">
        <v>152</v>
      </c>
      <c r="N57" s="25"/>
    </row>
    <row r="58" spans="1:14" s="11" customFormat="1" ht="15">
      <c r="A58" s="110"/>
      <c r="D58" s="29" t="s">
        <v>27</v>
      </c>
      <c r="E58" s="29" t="s">
        <v>28</v>
      </c>
      <c r="F58" s="29" t="s">
        <v>29</v>
      </c>
      <c r="G58" s="29" t="s">
        <v>29</v>
      </c>
      <c r="H58" s="29" t="s">
        <v>91</v>
      </c>
      <c r="I58" s="29" t="s">
        <v>31</v>
      </c>
      <c r="J58" s="29" t="s">
        <v>30</v>
      </c>
      <c r="K58" s="29" t="s">
        <v>29</v>
      </c>
      <c r="L58" s="79" t="s">
        <v>32</v>
      </c>
      <c r="M58" s="29" t="s">
        <v>125</v>
      </c>
      <c r="N58" s="79" t="s">
        <v>32</v>
      </c>
    </row>
    <row r="59" spans="1:14" s="11" customFormat="1" ht="15">
      <c r="A59" s="111"/>
      <c r="D59" s="31" t="s">
        <v>0</v>
      </c>
      <c r="E59" s="31" t="s">
        <v>0</v>
      </c>
      <c r="F59" s="31" t="s">
        <v>0</v>
      </c>
      <c r="G59" s="31" t="s">
        <v>0</v>
      </c>
      <c r="H59" s="31" t="s">
        <v>0</v>
      </c>
      <c r="I59" s="31" t="s">
        <v>0</v>
      </c>
      <c r="J59" s="31" t="s">
        <v>0</v>
      </c>
      <c r="K59" s="31" t="s">
        <v>0</v>
      </c>
      <c r="L59" s="31"/>
      <c r="M59" s="31" t="s">
        <v>0</v>
      </c>
      <c r="N59" s="31" t="s">
        <v>0</v>
      </c>
    </row>
    <row r="60" spans="1:14" s="11" customFormat="1" ht="7.5" customHeight="1">
      <c r="A60" s="25"/>
      <c r="D60" s="51"/>
      <c r="E60" s="51"/>
      <c r="F60" s="51"/>
      <c r="G60" s="51"/>
      <c r="H60" s="51"/>
      <c r="I60" s="51"/>
      <c r="J60" s="51"/>
      <c r="K60" s="116"/>
      <c r="L60" s="116"/>
      <c r="M60" s="116"/>
      <c r="N60" s="117"/>
    </row>
    <row r="61" spans="1:14" s="11" customFormat="1" ht="14.25">
      <c r="A61" s="68" t="s">
        <v>147</v>
      </c>
      <c r="B61" s="67"/>
      <c r="C61" s="67"/>
      <c r="D61" s="25">
        <v>361477</v>
      </c>
      <c r="E61" s="25">
        <v>10528</v>
      </c>
      <c r="F61" s="25">
        <v>11263</v>
      </c>
      <c r="G61" s="25">
        <v>713</v>
      </c>
      <c r="H61" s="25">
        <v>236469</v>
      </c>
      <c r="I61" s="25">
        <v>-2364</v>
      </c>
      <c r="J61" s="25">
        <v>1151732</v>
      </c>
      <c r="K61" s="25">
        <v>1538</v>
      </c>
      <c r="L61" s="25">
        <f>SUM(D61:K61)</f>
        <v>1771356</v>
      </c>
      <c r="M61" s="25">
        <v>139648</v>
      </c>
      <c r="N61" s="64">
        <f>SUM(L61:M61)</f>
        <v>1911004</v>
      </c>
    </row>
    <row r="62" spans="1:14" s="11" customFormat="1" ht="14.25">
      <c r="A62" s="66"/>
      <c r="B62" s="69"/>
      <c r="C62" s="69"/>
      <c r="D62" s="25"/>
      <c r="E62" s="25"/>
      <c r="F62" s="25"/>
      <c r="G62" s="25"/>
      <c r="H62" s="25"/>
      <c r="I62" s="25"/>
      <c r="J62" s="25"/>
      <c r="K62" s="133"/>
      <c r="L62" s="133"/>
      <c r="M62" s="133"/>
      <c r="N62" s="64"/>
    </row>
    <row r="63" spans="1:14" s="11" customFormat="1" ht="14.25">
      <c r="A63" s="93" t="s">
        <v>92</v>
      </c>
      <c r="D63" s="82">
        <v>0</v>
      </c>
      <c r="E63" s="134">
        <v>0</v>
      </c>
      <c r="F63" s="82">
        <v>0</v>
      </c>
      <c r="G63" s="51">
        <v>2784</v>
      </c>
      <c r="H63" s="51">
        <v>17340</v>
      </c>
      <c r="I63" s="82">
        <v>0</v>
      </c>
      <c r="J63" s="51">
        <v>40608</v>
      </c>
      <c r="K63" s="82" t="s">
        <v>126</v>
      </c>
      <c r="L63" s="116">
        <f>SUM(D63:K63)</f>
        <v>60732</v>
      </c>
      <c r="M63" s="51">
        <v>1217</v>
      </c>
      <c r="N63" s="117">
        <f>SUM(L63:M63)</f>
        <v>61949</v>
      </c>
    </row>
    <row r="64" spans="1:14" s="11" customFormat="1" ht="14.25">
      <c r="A64" s="93"/>
      <c r="D64" s="82"/>
      <c r="E64" s="82"/>
      <c r="F64" s="82"/>
      <c r="G64" s="51"/>
      <c r="H64" s="51"/>
      <c r="I64" s="82"/>
      <c r="J64" s="51"/>
      <c r="K64" s="82"/>
      <c r="L64" s="116"/>
      <c r="M64" s="51"/>
      <c r="N64" s="117"/>
    </row>
    <row r="65" spans="1:14" s="11" customFormat="1" ht="14.25">
      <c r="A65" s="93" t="s">
        <v>169</v>
      </c>
      <c r="D65" s="82"/>
      <c r="E65" s="82"/>
      <c r="F65" s="82"/>
      <c r="G65" s="51"/>
      <c r="H65" s="51"/>
      <c r="I65" s="51">
        <v>-40</v>
      </c>
      <c r="J65" s="51"/>
      <c r="K65" s="82"/>
      <c r="L65" s="116">
        <f>SUM(D65:K65)</f>
        <v>-40</v>
      </c>
      <c r="M65" s="51"/>
      <c r="N65" s="117">
        <f>SUM(L65:M65)</f>
        <v>-40</v>
      </c>
    </row>
    <row r="66" spans="1:14" s="11" customFormat="1" ht="10.5" customHeight="1">
      <c r="A66" s="93"/>
      <c r="D66" s="82"/>
      <c r="E66" s="82"/>
      <c r="F66" s="82"/>
      <c r="G66" s="51"/>
      <c r="H66" s="51"/>
      <c r="I66" s="82"/>
      <c r="J66" s="51"/>
      <c r="K66" s="82"/>
      <c r="L66" s="116"/>
      <c r="M66" s="51"/>
      <c r="N66" s="117"/>
    </row>
    <row r="67" spans="1:14" s="11" customFormat="1" ht="17.25" customHeight="1">
      <c r="A67" s="93" t="s">
        <v>170</v>
      </c>
      <c r="D67" s="82"/>
      <c r="E67" s="82"/>
      <c r="F67" s="82"/>
      <c r="G67" s="51"/>
      <c r="H67" s="51"/>
      <c r="I67" s="82"/>
      <c r="J67" s="51">
        <v>-16210</v>
      </c>
      <c r="K67" s="82"/>
      <c r="L67" s="116">
        <f>SUM(D67:K67)</f>
        <v>-16210</v>
      </c>
      <c r="M67" s="52"/>
      <c r="N67" s="116">
        <f>SUM(L67:M67)</f>
        <v>-16210</v>
      </c>
    </row>
    <row r="68" spans="1:14" s="11" customFormat="1" ht="11.25" customHeight="1">
      <c r="A68" s="25"/>
      <c r="D68" s="51"/>
      <c r="E68" s="51"/>
      <c r="F68" s="51"/>
      <c r="G68" s="51"/>
      <c r="H68" s="51"/>
      <c r="I68" s="51"/>
      <c r="J68" s="51"/>
      <c r="K68" s="52"/>
      <c r="L68" s="52"/>
      <c r="M68" s="52"/>
      <c r="N68" s="135"/>
    </row>
    <row r="69" spans="1:14" s="11" customFormat="1" ht="15" thickBot="1">
      <c r="A69" s="68" t="s">
        <v>168</v>
      </c>
      <c r="B69" s="67"/>
      <c r="C69" s="67"/>
      <c r="D69" s="33">
        <f aca="true" t="shared" si="1" ref="D69:N69">SUM(D61:D68)</f>
        <v>361477</v>
      </c>
      <c r="E69" s="33">
        <f t="shared" si="1"/>
        <v>10528</v>
      </c>
      <c r="F69" s="33">
        <f t="shared" si="1"/>
        <v>11263</v>
      </c>
      <c r="G69" s="33">
        <f t="shared" si="1"/>
        <v>3497</v>
      </c>
      <c r="H69" s="33">
        <f t="shared" si="1"/>
        <v>253809</v>
      </c>
      <c r="I69" s="33">
        <f t="shared" si="1"/>
        <v>-2404</v>
      </c>
      <c r="J69" s="33">
        <f t="shared" si="1"/>
        <v>1176130</v>
      </c>
      <c r="K69" s="33">
        <f t="shared" si="1"/>
        <v>1538</v>
      </c>
      <c r="L69" s="33">
        <f t="shared" si="1"/>
        <v>1815838</v>
      </c>
      <c r="M69" s="33">
        <f t="shared" si="1"/>
        <v>140865</v>
      </c>
      <c r="N69" s="33">
        <f t="shared" si="1"/>
        <v>1956703</v>
      </c>
    </row>
    <row r="70" spans="1:14" s="11" customFormat="1" ht="15" thickTop="1">
      <c r="A70" s="66"/>
      <c r="B70" s="69"/>
      <c r="C70" s="69"/>
      <c r="D70" s="51"/>
      <c r="E70" s="51"/>
      <c r="F70" s="51"/>
      <c r="G70" s="51"/>
      <c r="H70" s="51"/>
      <c r="I70" s="51"/>
      <c r="J70" s="51"/>
      <c r="K70" s="52"/>
      <c r="L70" s="52"/>
      <c r="M70" s="52"/>
      <c r="N70" s="51"/>
    </row>
    <row r="71" spans="1:14" s="11" customFormat="1" ht="14.25">
      <c r="A71" s="66"/>
      <c r="B71" s="69"/>
      <c r="C71" s="69"/>
      <c r="D71" s="51"/>
      <c r="E71" s="51"/>
      <c r="F71" s="51"/>
      <c r="G71" s="51"/>
      <c r="H71" s="51"/>
      <c r="I71" s="51"/>
      <c r="J71" s="51"/>
      <c r="K71" s="52"/>
      <c r="L71" s="52"/>
      <c r="M71" s="52"/>
      <c r="N71" s="51"/>
    </row>
    <row r="72" spans="1:14" s="11" customFormat="1" ht="14.25">
      <c r="A72" s="66"/>
      <c r="B72" s="69"/>
      <c r="C72" s="69"/>
      <c r="D72" s="51"/>
      <c r="E72" s="51"/>
      <c r="F72" s="51"/>
      <c r="G72" s="51"/>
      <c r="H72" s="51"/>
      <c r="I72" s="51"/>
      <c r="J72" s="51"/>
      <c r="K72" s="52"/>
      <c r="L72" s="52"/>
      <c r="M72" s="52"/>
      <c r="N72" s="51"/>
    </row>
    <row r="73" spans="1:14" s="11" customFormat="1" ht="14.25">
      <c r="A73" s="66"/>
      <c r="B73" s="69"/>
      <c r="C73" s="69"/>
      <c r="D73" s="51"/>
      <c r="E73" s="51"/>
      <c r="F73" s="51"/>
      <c r="G73" s="51"/>
      <c r="H73" s="51"/>
      <c r="I73" s="51"/>
      <c r="J73" s="51"/>
      <c r="K73" s="52"/>
      <c r="L73" s="52"/>
      <c r="M73" s="52"/>
      <c r="N73" s="51"/>
    </row>
    <row r="74" spans="1:14" s="11" customFormat="1" ht="14.25">
      <c r="A74" s="66"/>
      <c r="B74" s="69"/>
      <c r="C74" s="69"/>
      <c r="D74" s="51"/>
      <c r="E74" s="51"/>
      <c r="F74" s="51"/>
      <c r="G74" s="51"/>
      <c r="H74" s="51"/>
      <c r="I74" s="51"/>
      <c r="J74" s="51"/>
      <c r="K74" s="52"/>
      <c r="L74" s="52"/>
      <c r="M74" s="52"/>
      <c r="N74" s="51"/>
    </row>
    <row r="75" spans="1:14" s="11" customFormat="1" ht="14.25">
      <c r="A75" s="66"/>
      <c r="B75" s="69"/>
      <c r="C75" s="69"/>
      <c r="D75" s="51"/>
      <c r="E75" s="51"/>
      <c r="F75" s="51"/>
      <c r="G75" s="51"/>
      <c r="H75" s="51"/>
      <c r="I75" s="51"/>
      <c r="J75" s="51"/>
      <c r="K75" s="52"/>
      <c r="L75" s="52"/>
      <c r="M75" s="52"/>
      <c r="N75" s="51"/>
    </row>
    <row r="76" spans="1:14" s="11" customFormat="1" ht="14.25">
      <c r="A76" s="66"/>
      <c r="B76" s="69"/>
      <c r="C76" s="69"/>
      <c r="D76" s="51"/>
      <c r="E76" s="51"/>
      <c r="F76" s="51"/>
      <c r="G76" s="51"/>
      <c r="H76" s="51"/>
      <c r="I76" s="51"/>
      <c r="J76" s="51"/>
      <c r="K76" s="52"/>
      <c r="L76" s="52"/>
      <c r="M76" s="52"/>
      <c r="N76" s="51"/>
    </row>
    <row r="77" spans="1:16" s="1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5" s="1" customFormat="1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s="1" customFormat="1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s="1" customFormat="1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s="1" customFormat="1" ht="15">
      <c r="A81" s="175" t="s">
        <v>59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7"/>
      <c r="O81" s="34"/>
    </row>
    <row r="82" spans="1:15" s="1" customFormat="1" ht="15">
      <c r="A82" s="178" t="s">
        <v>160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80"/>
      <c r="O82" s="34"/>
    </row>
    <row r="83" spans="1:15" s="1" customFormat="1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s="1" customFormat="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s="1" customFormat="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s="1" customFormat="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s="1" customFormat="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s="1" customFormat="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s="1" customFormat="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s="1" customFormat="1" ht="15">
      <c r="A90" s="34"/>
      <c r="B90" s="34"/>
      <c r="C90" s="34"/>
      <c r="D90" s="34"/>
      <c r="N90" s="34"/>
      <c r="O90" s="34"/>
    </row>
    <row r="91" spans="1:4" s="1" customFormat="1" ht="15">
      <c r="A91" s="34"/>
      <c r="B91" s="34"/>
      <c r="C91" s="34"/>
      <c r="D91" s="34"/>
    </row>
    <row r="92" spans="1:4" s="1" customFormat="1" ht="15">
      <c r="A92" s="34"/>
      <c r="B92" s="34"/>
      <c r="C92" s="34"/>
      <c r="D92" s="34"/>
    </row>
    <row r="93" spans="1:4" s="1" customFormat="1" ht="15">
      <c r="A93" s="34"/>
      <c r="B93" s="34"/>
      <c r="C93" s="34"/>
      <c r="D93" s="34"/>
    </row>
    <row r="94" spans="1:4" s="1" customFormat="1" ht="15">
      <c r="A94" s="34"/>
      <c r="B94" s="34"/>
      <c r="C94" s="34"/>
      <c r="D94" s="34"/>
    </row>
    <row r="96" ht="8.25" customHeight="1"/>
    <row r="99" ht="14.25" customHeight="1"/>
  </sheetData>
  <sheetProtection/>
  <mergeCells count="5">
    <mergeCell ref="A46:N46"/>
    <mergeCell ref="A81:N81"/>
    <mergeCell ref="A82:N82"/>
    <mergeCell ref="A44:N44"/>
    <mergeCell ref="A45:N45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K380"/>
  <sheetViews>
    <sheetView view="pageBreakPreview" zoomScaleSheetLayoutView="100" zoomScalePageLayoutView="0" workbookViewId="0" topLeftCell="A1">
      <selection activeCell="M53" sqref="M53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86"/>
      <c r="J1" s="4"/>
    </row>
    <row r="2" spans="1:8" ht="15">
      <c r="A2" s="7" t="s">
        <v>61</v>
      </c>
      <c r="B2" s="7"/>
      <c r="C2" s="8"/>
      <c r="D2" s="9"/>
      <c r="E2" s="9"/>
      <c r="F2" s="9"/>
      <c r="H2" s="56"/>
    </row>
    <row r="3" spans="1:6" ht="15">
      <c r="A3" s="7" t="str">
        <f>ConsolEquity!A2</f>
        <v>Interim Financial Report For The Second Quarter</v>
      </c>
      <c r="B3" s="7"/>
      <c r="C3" s="8"/>
      <c r="D3" s="9"/>
      <c r="E3" s="9"/>
      <c r="F3" s="9"/>
    </row>
    <row r="4" spans="1:4" ht="15">
      <c r="A4" s="23" t="s">
        <v>101</v>
      </c>
      <c r="B4" s="21"/>
      <c r="C4" s="21"/>
      <c r="D4" s="21"/>
    </row>
    <row r="5" spans="1:9" ht="15">
      <c r="A5" s="23" t="str">
        <f>ConsolEquity!A4</f>
        <v>As at 30 June 2013</v>
      </c>
      <c r="B5" s="21"/>
      <c r="C5" s="21"/>
      <c r="D5" s="21"/>
      <c r="I5" s="97"/>
    </row>
    <row r="6" spans="9:10" ht="14.25">
      <c r="I6" s="20" t="s">
        <v>68</v>
      </c>
      <c r="J6" s="126" t="s">
        <v>68</v>
      </c>
    </row>
    <row r="7" spans="9:10" ht="14.25">
      <c r="I7" s="60" t="s">
        <v>171</v>
      </c>
      <c r="J7" s="128" t="s">
        <v>172</v>
      </c>
    </row>
    <row r="8" spans="9:10" ht="14.25">
      <c r="I8" s="61" t="s">
        <v>0</v>
      </c>
      <c r="J8" s="129" t="s">
        <v>0</v>
      </c>
    </row>
    <row r="9" spans="1:5" ht="14.25">
      <c r="A9" s="1" t="s">
        <v>33</v>
      </c>
      <c r="D9" s="112"/>
      <c r="E9" s="112"/>
    </row>
    <row r="10" spans="4:5" ht="6" customHeight="1">
      <c r="D10" s="112"/>
      <c r="E10" s="112"/>
    </row>
    <row r="11" spans="1:10" ht="14.25">
      <c r="A11" s="1" t="s">
        <v>34</v>
      </c>
      <c r="D11" s="112"/>
      <c r="E11" s="112"/>
      <c r="I11" s="103">
        <f>ConsolIncStatement!H26</f>
        <v>88014</v>
      </c>
      <c r="J11" s="104">
        <f>ConsolIncStatement!I26</f>
        <v>54583</v>
      </c>
    </row>
    <row r="12" spans="1:10" ht="14.25">
      <c r="A12" s="1" t="s">
        <v>35</v>
      </c>
      <c r="D12" s="112"/>
      <c r="E12" s="112"/>
      <c r="I12" s="103"/>
      <c r="J12" s="136"/>
    </row>
    <row r="13" spans="1:10" ht="14.25">
      <c r="A13" s="1" t="s">
        <v>64</v>
      </c>
      <c r="D13" s="112"/>
      <c r="E13" s="112"/>
      <c r="I13" s="103">
        <v>-12145</v>
      </c>
      <c r="J13" s="47">
        <v>5055</v>
      </c>
    </row>
    <row r="14" spans="1:10" ht="14.25">
      <c r="A14" s="1" t="s">
        <v>65</v>
      </c>
      <c r="D14" s="112"/>
      <c r="E14" s="112"/>
      <c r="I14" s="103">
        <f>-8152-22</f>
        <v>-8174</v>
      </c>
      <c r="J14" s="103">
        <v>-8216</v>
      </c>
    </row>
    <row r="15" spans="4:10" ht="6.75" customHeight="1" thickBot="1">
      <c r="D15" s="112"/>
      <c r="E15" s="112"/>
      <c r="I15" s="137"/>
      <c r="J15" s="137"/>
    </row>
    <row r="16" spans="1:10" ht="14.25">
      <c r="A16" s="1" t="s">
        <v>36</v>
      </c>
      <c r="D16" s="112"/>
      <c r="E16" s="112"/>
      <c r="I16" s="57">
        <f>SUM(I11:I15)</f>
        <v>67695</v>
      </c>
      <c r="J16" s="104">
        <f>SUM(J11:J15)</f>
        <v>51422</v>
      </c>
    </row>
    <row r="17" spans="1:10" ht="14.25">
      <c r="A17" s="1" t="s">
        <v>66</v>
      </c>
      <c r="D17" s="112"/>
      <c r="E17" s="112"/>
      <c r="I17" s="57"/>
      <c r="J17" s="104"/>
    </row>
    <row r="18" spans="1:10" ht="14.25">
      <c r="A18" s="1" t="s">
        <v>133</v>
      </c>
      <c r="D18" s="112"/>
      <c r="E18" s="112"/>
      <c r="I18" s="57">
        <v>13295</v>
      </c>
      <c r="J18" s="136">
        <v>-16870</v>
      </c>
    </row>
    <row r="19" spans="1:10" ht="14.25">
      <c r="A19" s="1" t="s">
        <v>134</v>
      </c>
      <c r="D19" s="112"/>
      <c r="E19" s="112"/>
      <c r="I19" s="57">
        <v>-5423</v>
      </c>
      <c r="J19" s="136">
        <v>-7441</v>
      </c>
    </row>
    <row r="20" spans="1:10" ht="14.25">
      <c r="A20" s="1" t="s">
        <v>135</v>
      </c>
      <c r="B20" s="112"/>
      <c r="C20" s="112"/>
      <c r="D20" s="112"/>
      <c r="E20" s="112"/>
      <c r="I20" s="57">
        <v>1604</v>
      </c>
      <c r="J20" s="104">
        <v>26543</v>
      </c>
    </row>
    <row r="21" spans="1:10" ht="14.25">
      <c r="A21" s="1" t="s">
        <v>136</v>
      </c>
      <c r="D21" s="112"/>
      <c r="E21" s="112"/>
      <c r="I21" s="57">
        <v>2477</v>
      </c>
      <c r="J21" s="104">
        <v>-1112</v>
      </c>
    </row>
    <row r="22" spans="4:10" ht="8.25" customHeight="1" thickBot="1">
      <c r="D22" s="112"/>
      <c r="E22" s="112"/>
      <c r="I22" s="137"/>
      <c r="J22" s="138"/>
    </row>
    <row r="23" spans="1:10" ht="14.25">
      <c r="A23" s="1" t="s">
        <v>37</v>
      </c>
      <c r="D23" s="112"/>
      <c r="E23" s="112"/>
      <c r="I23" s="57">
        <f>SUM(I16:I22)</f>
        <v>79648</v>
      </c>
      <c r="J23" s="136">
        <f>SUM(J16:J22)</f>
        <v>52542</v>
      </c>
    </row>
    <row r="24" spans="4:10" ht="14.25">
      <c r="D24" s="112"/>
      <c r="E24" s="112"/>
      <c r="I24" s="57"/>
      <c r="J24" s="104"/>
    </row>
    <row r="25" spans="1:10" ht="14.25">
      <c r="A25" s="1" t="s">
        <v>38</v>
      </c>
      <c r="D25" s="112"/>
      <c r="E25" s="112"/>
      <c r="I25" s="57">
        <v>-367</v>
      </c>
      <c r="J25" s="104">
        <v>-364</v>
      </c>
    </row>
    <row r="26" spans="1:10" ht="14.25">
      <c r="A26" s="1" t="s">
        <v>39</v>
      </c>
      <c r="D26" s="112"/>
      <c r="E26" s="112"/>
      <c r="I26" s="57">
        <v>-9559</v>
      </c>
      <c r="J26" s="104">
        <v>-11493</v>
      </c>
    </row>
    <row r="27" spans="4:10" ht="8.25" customHeight="1">
      <c r="D27" s="112"/>
      <c r="E27" s="112"/>
      <c r="I27" s="57"/>
      <c r="J27" s="104"/>
    </row>
    <row r="28" spans="1:10" ht="15" thickBot="1">
      <c r="A28" s="1" t="s">
        <v>40</v>
      </c>
      <c r="D28" s="112"/>
      <c r="E28" s="112"/>
      <c r="I28" s="105">
        <f>SUM(I23:I26)</f>
        <v>69722</v>
      </c>
      <c r="J28" s="105">
        <f>SUM(J23:J26)</f>
        <v>40685</v>
      </c>
    </row>
    <row r="29" spans="1:10" ht="14.25">
      <c r="A29" s="1" t="s">
        <v>10</v>
      </c>
      <c r="D29" s="112"/>
      <c r="E29" s="112"/>
      <c r="I29" s="57"/>
      <c r="J29" s="104"/>
    </row>
    <row r="30" spans="1:10" ht="14.25">
      <c r="A30" s="1" t="s">
        <v>41</v>
      </c>
      <c r="D30" s="112"/>
      <c r="E30" s="112"/>
      <c r="I30" s="57"/>
      <c r="J30" s="104"/>
    </row>
    <row r="31" spans="1:10" ht="14.25">
      <c r="A31" s="1" t="s">
        <v>137</v>
      </c>
      <c r="D31" s="112"/>
      <c r="E31" s="112"/>
      <c r="I31" s="139">
        <v>-3807</v>
      </c>
      <c r="J31" s="104">
        <v>-3216</v>
      </c>
    </row>
    <row r="32" spans="1:10" ht="14.25">
      <c r="A32" s="1" t="s">
        <v>138</v>
      </c>
      <c r="D32" s="112"/>
      <c r="E32" s="112"/>
      <c r="I32" s="139">
        <v>-109</v>
      </c>
      <c r="J32" s="104">
        <v>-63</v>
      </c>
    </row>
    <row r="33" spans="1:10" ht="14.25">
      <c r="A33" s="1" t="s">
        <v>139</v>
      </c>
      <c r="D33" s="112"/>
      <c r="E33" s="112"/>
      <c r="I33" s="130">
        <v>0</v>
      </c>
      <c r="J33" s="104">
        <v>-111</v>
      </c>
    </row>
    <row r="34" spans="1:10" ht="14.25">
      <c r="A34" s="1" t="s">
        <v>173</v>
      </c>
      <c r="D34" s="112"/>
      <c r="E34" s="112"/>
      <c r="I34" s="139">
        <v>59209</v>
      </c>
      <c r="J34" s="130">
        <v>0</v>
      </c>
    </row>
    <row r="35" spans="1:10" ht="14.25">
      <c r="A35" s="1" t="s">
        <v>140</v>
      </c>
      <c r="D35" s="112"/>
      <c r="E35" s="112"/>
      <c r="I35" s="139">
        <f>3804+22</f>
        <v>3826</v>
      </c>
      <c r="J35" s="104">
        <v>3855</v>
      </c>
    </row>
    <row r="36" spans="1:10" ht="14.25">
      <c r="A36" s="1" t="s">
        <v>141</v>
      </c>
      <c r="D36" s="112"/>
      <c r="E36" s="112"/>
      <c r="I36" s="139">
        <v>4550</v>
      </c>
      <c r="J36" s="104">
        <v>4551</v>
      </c>
    </row>
    <row r="37" spans="1:10" ht="14.25" customHeight="1">
      <c r="A37" s="1" t="s">
        <v>67</v>
      </c>
      <c r="D37" s="112"/>
      <c r="E37" s="112"/>
      <c r="I37" s="57">
        <v>42</v>
      </c>
      <c r="J37" s="104">
        <v>145</v>
      </c>
    </row>
    <row r="38" spans="4:10" ht="14.25">
      <c r="D38" s="112"/>
      <c r="E38" s="112"/>
      <c r="I38" s="104"/>
      <c r="J38" s="104"/>
    </row>
    <row r="39" spans="1:10" ht="15" thickBot="1">
      <c r="A39" s="1" t="s">
        <v>42</v>
      </c>
      <c r="D39" s="112"/>
      <c r="E39" s="112"/>
      <c r="I39" s="105">
        <f>SUM(I31:I38)</f>
        <v>63711</v>
      </c>
      <c r="J39" s="105">
        <f>SUM(J31:J38)</f>
        <v>5161</v>
      </c>
    </row>
    <row r="40" spans="4:10" ht="14.25">
      <c r="D40" s="112"/>
      <c r="E40" s="112"/>
      <c r="I40" s="104"/>
      <c r="J40" s="104"/>
    </row>
    <row r="41" spans="1:10" ht="14.25">
      <c r="A41" s="1" t="s">
        <v>43</v>
      </c>
      <c r="D41" s="112"/>
      <c r="E41" s="112"/>
      <c r="I41" s="57"/>
      <c r="J41" s="104"/>
    </row>
    <row r="42" spans="1:10" ht="14.25">
      <c r="A42" s="1" t="s">
        <v>155</v>
      </c>
      <c r="D42" s="112"/>
      <c r="E42" s="112"/>
      <c r="I42" s="130">
        <v>0</v>
      </c>
      <c r="J42" s="130">
        <v>0</v>
      </c>
    </row>
    <row r="43" spans="1:10" ht="13.5" customHeight="1">
      <c r="A43" s="1" t="s">
        <v>154</v>
      </c>
      <c r="D43" s="112"/>
      <c r="E43" s="112"/>
      <c r="I43" s="130">
        <v>0</v>
      </c>
      <c r="J43" s="104">
        <v>-39</v>
      </c>
    </row>
    <row r="44" spans="4:10" ht="14.25">
      <c r="D44" s="112"/>
      <c r="E44" s="112"/>
      <c r="I44" s="57"/>
      <c r="J44" s="104"/>
    </row>
    <row r="45" spans="1:10" ht="15" thickBot="1">
      <c r="A45" s="1" t="s">
        <v>44</v>
      </c>
      <c r="D45" s="112"/>
      <c r="E45" s="112"/>
      <c r="I45" s="161">
        <f>SUM(I42:I44)</f>
        <v>0</v>
      </c>
      <c r="J45" s="105">
        <f>SUM(J42:J44)</f>
        <v>-39</v>
      </c>
    </row>
    <row r="46" spans="4:11" ht="14.25">
      <c r="D46" s="112"/>
      <c r="E46" s="112"/>
      <c r="I46" s="57"/>
      <c r="J46" s="104"/>
      <c r="K46" s="57"/>
    </row>
    <row r="47" spans="1:10" ht="14.25">
      <c r="A47" s="1" t="s">
        <v>45</v>
      </c>
      <c r="D47" s="112"/>
      <c r="E47" s="112"/>
      <c r="I47" s="57">
        <f>I28+I39+I45</f>
        <v>133433</v>
      </c>
      <c r="J47" s="57">
        <f>J28+J39+J45</f>
        <v>45807</v>
      </c>
    </row>
    <row r="48" spans="1:10" ht="14.25">
      <c r="A48" s="11" t="s">
        <v>56</v>
      </c>
      <c r="D48" s="112"/>
      <c r="E48" s="112"/>
      <c r="I48" s="57">
        <v>1138</v>
      </c>
      <c r="J48" s="104">
        <v>11682</v>
      </c>
    </row>
    <row r="49" spans="1:10" ht="14.25">
      <c r="A49" s="1" t="s">
        <v>57</v>
      </c>
      <c r="D49" s="112"/>
      <c r="E49" s="112"/>
      <c r="I49" s="57">
        <v>746910</v>
      </c>
      <c r="J49" s="104">
        <v>704999</v>
      </c>
    </row>
    <row r="50" spans="4:10" ht="14.25">
      <c r="D50" s="112"/>
      <c r="E50" s="112"/>
      <c r="I50" s="57"/>
      <c r="J50" s="104"/>
    </row>
    <row r="51" spans="1:10" ht="15" thickBot="1">
      <c r="A51" s="1" t="s">
        <v>142</v>
      </c>
      <c r="D51" s="112"/>
      <c r="E51" s="112"/>
      <c r="I51" s="105">
        <f>SUM(I47:I50)</f>
        <v>881481</v>
      </c>
      <c r="J51" s="105">
        <f>SUM(J47:J50)</f>
        <v>762488</v>
      </c>
    </row>
    <row r="52" spans="4:10" ht="14.25">
      <c r="D52" s="112"/>
      <c r="E52" s="112"/>
      <c r="I52" s="140"/>
      <c r="J52" s="104"/>
    </row>
    <row r="53" spans="1:10" ht="14.25">
      <c r="A53" s="113" t="s">
        <v>60</v>
      </c>
      <c r="D53" s="112"/>
      <c r="E53" s="112"/>
      <c r="I53" s="140"/>
      <c r="J53" s="104"/>
    </row>
    <row r="54" spans="1:10" ht="14.25">
      <c r="A54" s="1" t="s">
        <v>143</v>
      </c>
      <c r="D54" s="112"/>
      <c r="E54" s="112"/>
      <c r="I54" s="140"/>
      <c r="J54" s="104"/>
    </row>
    <row r="55" spans="1:10" ht="14.25">
      <c r="A55" s="1" t="s">
        <v>144</v>
      </c>
      <c r="D55" s="112"/>
      <c r="E55" s="112"/>
      <c r="I55" s="140">
        <v>887433</v>
      </c>
      <c r="J55" s="104">
        <v>774836</v>
      </c>
    </row>
    <row r="56" spans="1:11" ht="14.25">
      <c r="A56" s="1" t="s">
        <v>145</v>
      </c>
      <c r="D56" s="112"/>
      <c r="E56" s="112"/>
      <c r="I56" s="140">
        <v>-5952</v>
      </c>
      <c r="J56" s="104">
        <v>-12348</v>
      </c>
      <c r="K56" s="57"/>
    </row>
    <row r="57" spans="1:10" ht="15" thickBot="1">
      <c r="A57" s="114"/>
      <c r="B57" s="112"/>
      <c r="C57" s="112"/>
      <c r="D57" s="112"/>
      <c r="E57" s="112"/>
      <c r="I57" s="141">
        <f>SUM(I55:I56)</f>
        <v>881481</v>
      </c>
      <c r="J57" s="141">
        <f>SUM(J55:J56)</f>
        <v>762488</v>
      </c>
    </row>
    <row r="58" spans="1:10" ht="14.25">
      <c r="A58" s="114"/>
      <c r="B58" s="112"/>
      <c r="C58" s="112"/>
      <c r="D58" s="112"/>
      <c r="E58" s="112"/>
      <c r="I58" s="115"/>
      <c r="J58" s="121"/>
    </row>
    <row r="59" spans="1:10" ht="15">
      <c r="A59" s="175" t="s">
        <v>106</v>
      </c>
      <c r="B59" s="176"/>
      <c r="C59" s="176"/>
      <c r="D59" s="176"/>
      <c r="E59" s="176"/>
      <c r="F59" s="176"/>
      <c r="G59" s="176"/>
      <c r="H59" s="176"/>
      <c r="I59" s="176"/>
      <c r="J59" s="177"/>
    </row>
    <row r="60" spans="1:10" ht="15">
      <c r="A60" s="178" t="s">
        <v>158</v>
      </c>
      <c r="B60" s="179"/>
      <c r="C60" s="179"/>
      <c r="D60" s="179"/>
      <c r="E60" s="179"/>
      <c r="F60" s="179"/>
      <c r="G60" s="179"/>
      <c r="H60" s="179"/>
      <c r="I60" s="179"/>
      <c r="J60" s="180"/>
    </row>
    <row r="61" spans="1:10" ht="15">
      <c r="A61" s="174"/>
      <c r="B61" s="174"/>
      <c r="C61" s="174"/>
      <c r="D61" s="174"/>
      <c r="E61" s="174"/>
      <c r="F61" s="174"/>
      <c r="G61" s="174"/>
      <c r="H61" s="174"/>
      <c r="I61" s="174"/>
      <c r="J61" s="174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</sheetData>
  <sheetProtection/>
  <mergeCells count="3">
    <mergeCell ref="A59:J59"/>
    <mergeCell ref="A60:J60"/>
    <mergeCell ref="A61:J61"/>
  </mergeCells>
  <printOptions/>
  <pageMargins left="0.748031496" right="0.498031496" top="0.734251969" bottom="0.484251969" header="0.511811023622047" footer="0.51181102362204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.</cp:lastModifiedBy>
  <cp:lastPrinted>2013-08-29T10:57:02Z</cp:lastPrinted>
  <dcterms:created xsi:type="dcterms:W3CDTF">2002-11-10T14:09:50Z</dcterms:created>
  <dcterms:modified xsi:type="dcterms:W3CDTF">2013-08-29T11:00:04Z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